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20" windowHeight="13170"/>
  </bookViews>
  <sheets>
    <sheet name="Introduction" sheetId="10" r:id="rId1"/>
    <sheet name="TD-HWST" sheetId="8" r:id="rId2"/>
    <sheet name="PF-HWST" sheetId="9" r:id="rId3"/>
    <sheet name="TD-SH-SD" sheetId="1" r:id="rId4"/>
    <sheet name="PF-SH-SD" sheetId="2" r:id="rId5"/>
    <sheet name="TD-SH-PA" sheetId="3" r:id="rId6"/>
    <sheet name="PF-SH-PA-BOIL" sheetId="4" r:id="rId7"/>
    <sheet name="PF-SH-PA-COG" sheetId="5" r:id="rId8"/>
    <sheet name="PF-SH-PA-HP" sheetId="6" r:id="rId9"/>
    <sheet name="PF-SH-LTHP" sheetId="7" r:id="rId10"/>
  </sheets>
  <definedNames>
    <definedName name="_xlnm.Print_Area" localSheetId="2">'PF-HWST'!$B$3:$I$26</definedName>
    <definedName name="_xlnm.Print_Area" localSheetId="9">'PF-SH-LTHP'!$A$3:$U$53</definedName>
    <definedName name="_xlnm.Print_Area" localSheetId="6">'PF-SH-PA-BOIL'!$A$3:$U$57</definedName>
    <definedName name="_xlnm.Print_Area" localSheetId="7">'PF-SH-PA-COG'!$A$3:$U$54</definedName>
    <definedName name="_xlnm.Print_Area" localSheetId="8">'PF-SH-PA-HP'!$A$3:$U$58</definedName>
    <definedName name="_xlnm.Print_Area" localSheetId="1">'TD-HWST'!$B$3:$I$42</definedName>
    <definedName name="_xlnm.Print_Area" localSheetId="5">'TD-SH-PA'!$B$3:$I$64</definedName>
    <definedName name="_xlnm.Print_Area" localSheetId="3">'TD-SH-SD'!$B$3:$I$49</definedName>
  </definedNames>
  <calcPr calcId="145621"/>
</workbook>
</file>

<file path=xl/calcChain.xml><?xml version="1.0" encoding="utf-8"?>
<calcChain xmlns="http://schemas.openxmlformats.org/spreadsheetml/2006/main">
  <c r="X46" i="4" l="1"/>
  <c r="E35" i="3"/>
  <c r="E20" i="2"/>
  <c r="C14" i="2"/>
  <c r="C15" i="2"/>
  <c r="C13" i="2"/>
  <c r="N20" i="1"/>
  <c r="A25" i="4" l="1"/>
  <c r="J23" i="6"/>
  <c r="L50" i="4"/>
  <c r="A32" i="4"/>
  <c r="G34" i="4" s="1"/>
  <c r="A26" i="5"/>
  <c r="A21" i="4"/>
  <c r="A21" i="5"/>
  <c r="A18" i="4"/>
  <c r="A18" i="5"/>
  <c r="D30" i="4" l="1"/>
  <c r="J34" i="4"/>
  <c r="G33" i="4"/>
  <c r="J23" i="4"/>
  <c r="P19" i="4"/>
  <c r="D30" i="5"/>
  <c r="H30" i="5"/>
  <c r="L19" i="4"/>
  <c r="F24" i="5"/>
  <c r="L19" i="5"/>
  <c r="P19" i="5" s="1"/>
  <c r="J23" i="5"/>
  <c r="F23" i="5"/>
  <c r="N43" i="7" l="1"/>
  <c r="F43" i="7"/>
  <c r="P16" i="7"/>
  <c r="L16" i="7"/>
  <c r="A26" i="7"/>
  <c r="A21" i="7"/>
  <c r="A18" i="7"/>
  <c r="L19" i="7" s="1"/>
  <c r="P19" i="7" s="1"/>
  <c r="N44" i="6"/>
  <c r="F44" i="6"/>
  <c r="A26" i="6"/>
  <c r="A21" i="6"/>
  <c r="A18" i="6"/>
  <c r="L19" i="6" s="1"/>
  <c r="P16" i="6"/>
  <c r="L16" i="6"/>
  <c r="C12" i="7"/>
  <c r="C11" i="7"/>
  <c r="C10" i="7"/>
  <c r="T7" i="7"/>
  <c r="C12" i="6"/>
  <c r="C11" i="6"/>
  <c r="C10" i="6"/>
  <c r="T7" i="6"/>
  <c r="H30" i="7" l="1"/>
  <c r="J23" i="7"/>
  <c r="F24" i="7"/>
  <c r="D30" i="7"/>
  <c r="F23" i="7"/>
  <c r="F24" i="6"/>
  <c r="P19" i="6"/>
  <c r="F23" i="6"/>
  <c r="D31" i="6"/>
  <c r="H31" i="6"/>
  <c r="P16" i="5" l="1"/>
  <c r="L16" i="5"/>
  <c r="C12" i="5"/>
  <c r="C11" i="5"/>
  <c r="C10" i="5"/>
  <c r="T7" i="5"/>
  <c r="P16" i="4"/>
  <c r="L34" i="4" s="1"/>
  <c r="L16" i="4"/>
  <c r="C12" i="4"/>
  <c r="C11" i="4"/>
  <c r="C10" i="4"/>
  <c r="T7" i="4"/>
  <c r="H34" i="3"/>
  <c r="H7" i="2"/>
  <c r="E30" i="2"/>
  <c r="E29" i="2"/>
  <c r="E28" i="2"/>
  <c r="F27" i="2"/>
  <c r="G27" i="2"/>
  <c r="H27" i="2"/>
  <c r="E27" i="2"/>
  <c r="E21" i="2"/>
  <c r="E36" i="3" s="1"/>
  <c r="L30" i="4" l="1"/>
  <c r="L30" i="5"/>
  <c r="L31" i="6"/>
  <c r="L30" i="7"/>
  <c r="E27" i="1"/>
  <c r="E24" i="9"/>
  <c r="E23" i="9"/>
  <c r="E22" i="9"/>
  <c r="C15" i="9"/>
  <c r="C14" i="9"/>
  <c r="C13" i="9"/>
  <c r="H7" i="9"/>
  <c r="E20" i="8"/>
  <c r="E21" i="9" s="1"/>
  <c r="E20" i="1" s="1"/>
  <c r="E23" i="2" s="1"/>
  <c r="X32" i="7"/>
  <c r="Y32" i="7" s="1"/>
  <c r="S34" i="7"/>
  <c r="S35" i="7" s="1"/>
  <c r="S36" i="7" s="1"/>
  <c r="S37" i="7" s="1"/>
  <c r="S38" i="7" s="1"/>
  <c r="S39" i="7" s="1"/>
  <c r="S40" i="7" s="1"/>
  <c r="F30" i="7"/>
  <c r="B30" i="7"/>
  <c r="L23" i="7"/>
  <c r="X33" i="6"/>
  <c r="Z33" i="6" s="1"/>
  <c r="S35" i="6"/>
  <c r="S36" i="6" s="1"/>
  <c r="S37" i="6" s="1"/>
  <c r="S38" i="6" s="1"/>
  <c r="S39" i="6" s="1"/>
  <c r="S40" i="6" s="1"/>
  <c r="S41" i="6" s="1"/>
  <c r="F31" i="6"/>
  <c r="B31" i="6"/>
  <c r="L23" i="6"/>
  <c r="X31" i="5"/>
  <c r="Z31" i="5" s="1"/>
  <c r="S32" i="5"/>
  <c r="S33" i="5" s="1"/>
  <c r="S34" i="5" s="1"/>
  <c r="S35" i="5" s="1"/>
  <c r="S36" i="5" s="1"/>
  <c r="S37" i="5" s="1"/>
  <c r="S38" i="5" s="1"/>
  <c r="F30" i="5"/>
  <c r="B30" i="5"/>
  <c r="L23" i="5"/>
  <c r="X32" i="4"/>
  <c r="Y32" i="4" s="1"/>
  <c r="N34" i="4" s="1"/>
  <c r="P34" i="4" s="1"/>
  <c r="S33" i="4"/>
  <c r="S34" i="4" s="1"/>
  <c r="S35" i="4" s="1"/>
  <c r="S36" i="4" s="1"/>
  <c r="S37" i="4" s="1"/>
  <c r="S38" i="4" s="1"/>
  <c r="S39" i="4" s="1"/>
  <c r="F30" i="4"/>
  <c r="B30" i="4"/>
  <c r="L23" i="4"/>
  <c r="P23" i="4" s="1"/>
  <c r="E22" i="1" l="1"/>
  <c r="E25" i="2" s="1"/>
  <c r="V29" i="9"/>
  <c r="E21" i="1"/>
  <c r="E24" i="2"/>
  <c r="H30" i="4" s="1"/>
  <c r="V23" i="9"/>
  <c r="V27" i="9"/>
  <c r="V26" i="9"/>
  <c r="Z32" i="7"/>
  <c r="N23" i="7" s="1"/>
  <c r="P23" i="7" s="1"/>
  <c r="Y33" i="6"/>
  <c r="N23" i="6" s="1"/>
  <c r="P23" i="6" s="1"/>
  <c r="Y31" i="5"/>
  <c r="N23" i="5" s="1"/>
  <c r="P23" i="5" s="1"/>
  <c r="Z32" i="4"/>
  <c r="V22" i="9"/>
  <c r="V24" i="9"/>
  <c r="V28" i="9"/>
  <c r="V25" i="9"/>
  <c r="E20" i="9" s="1"/>
  <c r="N28" i="4" l="1"/>
  <c r="N30" i="4" s="1"/>
  <c r="P30" i="4" s="1"/>
  <c r="J38" i="4" s="1"/>
  <c r="E38" i="3"/>
  <c r="E19" i="1"/>
  <c r="E22" i="2" s="1"/>
  <c r="N38" i="4"/>
  <c r="N52" i="4"/>
  <c r="P38" i="4" l="1"/>
  <c r="P41" i="4" s="1"/>
  <c r="N28" i="5"/>
  <c r="N30" i="5" s="1"/>
  <c r="P30" i="5" s="1"/>
  <c r="P33" i="5" s="1"/>
  <c r="X39" i="5" s="1"/>
  <c r="N28" i="7"/>
  <c r="N30" i="7" s="1"/>
  <c r="P30" i="7" s="1"/>
  <c r="P33" i="7" s="1"/>
  <c r="X39" i="7" s="1"/>
  <c r="N29" i="6"/>
  <c r="N31" i="6" s="1"/>
  <c r="P31" i="6" s="1"/>
  <c r="P34" i="6" s="1"/>
  <c r="L44" i="6" s="1"/>
  <c r="P44" i="6" s="1"/>
  <c r="E17" i="3"/>
  <c r="J52" i="4"/>
  <c r="P52" i="4"/>
  <c r="X39" i="6" l="1"/>
  <c r="L43" i="7"/>
  <c r="P43" i="7" s="1"/>
  <c r="D44" i="6"/>
  <c r="H44" i="6" s="1"/>
  <c r="D43" i="7"/>
  <c r="H43" i="7" s="1"/>
</calcChain>
</file>

<file path=xl/sharedStrings.xml><?xml version="1.0" encoding="utf-8"?>
<sst xmlns="http://schemas.openxmlformats.org/spreadsheetml/2006/main" count="1099" uniqueCount="368">
  <si>
    <t>Technical documentation</t>
  </si>
  <si>
    <t>TD-SH-SD</t>
  </si>
  <si>
    <t>Group:</t>
  </si>
  <si>
    <t>Space heaters and combination heaters</t>
  </si>
  <si>
    <t>Section:</t>
  </si>
  <si>
    <t>Solar device</t>
  </si>
  <si>
    <t>Reference:</t>
  </si>
  <si>
    <t>CDR 811/2013, annex V, point 4</t>
  </si>
  <si>
    <t>Date:</t>
  </si>
  <si>
    <t>V.4.(b)</t>
  </si>
  <si>
    <t>Supliers model identifier:</t>
  </si>
  <si>
    <t>Brand:</t>
  </si>
  <si>
    <t>Type:</t>
  </si>
  <si>
    <t>Model:</t>
  </si>
  <si>
    <t>V.4.(f)</t>
  </si>
  <si>
    <t>Technical parameters:</t>
  </si>
  <si>
    <t>Determined according to:</t>
  </si>
  <si>
    <t>Description:</t>
  </si>
  <si>
    <t>Symbol:</t>
  </si>
  <si>
    <t>Value:</t>
  </si>
  <si>
    <t>Unit:</t>
  </si>
  <si>
    <r>
      <t xml:space="preserve">Status: </t>
    </r>
    <r>
      <rPr>
        <b/>
        <vertAlign val="superscript"/>
        <sz val="8"/>
        <color theme="1"/>
        <rFont val="Calibri"/>
        <family val="2"/>
        <scheme val="minor"/>
      </rPr>
      <t>1)</t>
    </r>
  </si>
  <si>
    <t>Collector aperture area:</t>
  </si>
  <si>
    <r>
      <t>A</t>
    </r>
    <r>
      <rPr>
        <i/>
        <vertAlign val="subscript"/>
        <sz val="8"/>
        <color theme="1"/>
        <rFont val="Calibri"/>
        <family val="2"/>
        <scheme val="minor"/>
      </rPr>
      <t>sol</t>
    </r>
    <r>
      <rPr>
        <i/>
        <sz val="8"/>
        <color theme="1"/>
        <rFont val="Calibri"/>
        <family val="2"/>
        <scheme val="minor"/>
      </rPr>
      <t xml:space="preserve"> =</t>
    </r>
  </si>
  <si>
    <r>
      <t>m</t>
    </r>
    <r>
      <rPr>
        <vertAlign val="superscript"/>
        <sz val="8"/>
        <color theme="1"/>
        <rFont val="Calibri"/>
        <family val="2"/>
        <scheme val="minor"/>
      </rPr>
      <t>2</t>
    </r>
  </si>
  <si>
    <t>HS</t>
  </si>
  <si>
    <t>EN12975-2</t>
  </si>
  <si>
    <r>
      <t>Col. efficiency (40K, 1 000 W/m</t>
    </r>
    <r>
      <rPr>
        <i/>
        <vertAlign val="superscript"/>
        <sz val="8"/>
        <color theme="1"/>
        <rFont val="Calibri"/>
        <family val="2"/>
        <scheme val="minor"/>
      </rPr>
      <t>2</t>
    </r>
    <r>
      <rPr>
        <i/>
        <sz val="8"/>
        <color theme="1"/>
        <rFont val="Calibri"/>
        <family val="2"/>
        <scheme val="minor"/>
      </rPr>
      <t>)</t>
    </r>
  </si>
  <si>
    <r>
      <t xml:space="preserve"> η</t>
    </r>
    <r>
      <rPr>
        <i/>
        <vertAlign val="subscript"/>
        <sz val="8"/>
        <color theme="1"/>
        <rFont val="Calibri"/>
        <family val="2"/>
        <scheme val="minor"/>
      </rPr>
      <t>col</t>
    </r>
    <r>
      <rPr>
        <i/>
        <sz val="8"/>
        <color theme="1"/>
        <rFont val="Calibri"/>
        <family val="2"/>
        <scheme val="minor"/>
      </rPr>
      <t xml:space="preserve"> =</t>
    </r>
  </si>
  <si>
    <t>%</t>
  </si>
  <si>
    <t xml:space="preserve">Storage tank label </t>
  </si>
  <si>
    <t xml:space="preserve">class </t>
  </si>
  <si>
    <t>C</t>
  </si>
  <si>
    <t>-</t>
  </si>
  <si>
    <t>Other</t>
  </si>
  <si>
    <t>CDR 811/2013, annex III.3</t>
  </si>
  <si>
    <t>Storage tank standing losses</t>
  </si>
  <si>
    <t>S =</t>
  </si>
  <si>
    <t>W</t>
  </si>
  <si>
    <t>EN12977-3</t>
  </si>
  <si>
    <t>Storage tank volume</t>
  </si>
  <si>
    <t xml:space="preserve"> V =</t>
  </si>
  <si>
    <r>
      <t>m</t>
    </r>
    <r>
      <rPr>
        <vertAlign val="superscript"/>
        <sz val="8"/>
        <color theme="1"/>
        <rFont val="Calibri"/>
        <family val="2"/>
        <scheme val="minor"/>
      </rPr>
      <t>3</t>
    </r>
  </si>
  <si>
    <t>EN12977-3/4</t>
  </si>
  <si>
    <r>
      <t>V</t>
    </r>
    <r>
      <rPr>
        <i/>
        <vertAlign val="subscript"/>
        <sz val="8"/>
        <color theme="1"/>
        <rFont val="Calibri"/>
        <family val="2"/>
        <scheme val="minor"/>
      </rPr>
      <t>bu</t>
    </r>
    <r>
      <rPr>
        <i/>
        <sz val="8"/>
        <color theme="1"/>
        <rFont val="Calibri"/>
        <family val="2"/>
        <scheme val="minor"/>
      </rPr>
      <t xml:space="preserve"> =</t>
    </r>
  </si>
  <si>
    <t>litres</t>
  </si>
  <si>
    <t>kWh/a</t>
  </si>
  <si>
    <t>Load profile:</t>
  </si>
  <si>
    <t>M</t>
  </si>
  <si>
    <t xml:space="preserve">L </t>
  </si>
  <si>
    <t>XL</t>
  </si>
  <si>
    <t>XXL</t>
  </si>
  <si>
    <r>
      <t>Q</t>
    </r>
    <r>
      <rPr>
        <i/>
        <vertAlign val="subscript"/>
        <sz val="8"/>
        <color theme="1"/>
        <rFont val="Calibri"/>
        <family val="2"/>
        <scheme val="minor"/>
      </rPr>
      <t>nonsolar</t>
    </r>
    <r>
      <rPr>
        <i/>
        <sz val="8"/>
        <color theme="1"/>
        <rFont val="Calibri"/>
        <family val="2"/>
        <scheme val="minor"/>
      </rPr>
      <t xml:space="preserve"> =</t>
    </r>
  </si>
  <si>
    <t>Pump power consumption</t>
  </si>
  <si>
    <t xml:space="preserve"> Solpump =</t>
  </si>
  <si>
    <t>PUB 2014/C 207/03, point 4.10</t>
  </si>
  <si>
    <t>Standby power consumption</t>
  </si>
  <si>
    <t>Solstandby =</t>
  </si>
  <si>
    <t>product documentation</t>
  </si>
  <si>
    <t>Auxiliary electricity consumption</t>
  </si>
  <si>
    <t>Qaux =</t>
  </si>
  <si>
    <t>V.4.(g)</t>
  </si>
  <si>
    <t>Precautions to be taken when assembling:</t>
  </si>
  <si>
    <t>V.4.(a)</t>
  </si>
  <si>
    <t>Supplier (name and address):</t>
  </si>
  <si>
    <t>V.4.(e)</t>
  </si>
  <si>
    <t>Empowered person:</t>
  </si>
  <si>
    <t>Signature:</t>
  </si>
  <si>
    <t>Name:</t>
  </si>
  <si>
    <t>Position:</t>
  </si>
  <si>
    <t>Compliments: Solar Certification Fund (4C16-EcoDes-12)</t>
  </si>
  <si>
    <t>vAConsult 2014</t>
  </si>
  <si>
    <t>Product fiche</t>
  </si>
  <si>
    <t>PF-SH-SD</t>
  </si>
  <si>
    <t>Space and combination heaters</t>
  </si>
  <si>
    <t>Solar devices</t>
  </si>
  <si>
    <t>CDR 811/2013, annex IV, point 4</t>
  </si>
  <si>
    <t>IV.4.1.(a)</t>
  </si>
  <si>
    <t>Supliers name or trademark:</t>
  </si>
  <si>
    <t>IV.4.1.(b)</t>
  </si>
  <si>
    <t>Suppliers model identifier:</t>
  </si>
  <si>
    <t>IV.4.1.(c)</t>
  </si>
  <si>
    <t>IV.4.1.(d)</t>
  </si>
  <si>
    <t>Collector efficiency:</t>
  </si>
  <si>
    <t>...(40 K, 1 000 W/m2)</t>
  </si>
  <si>
    <t>IV.4.1.(e)</t>
  </si>
  <si>
    <t>Energy efficiency class storage:</t>
  </si>
  <si>
    <t>IV.4.1.(f)</t>
  </si>
  <si>
    <t>Standing losses storage:</t>
  </si>
  <si>
    <t>IV.4.1.(g)</t>
  </si>
  <si>
    <t>Storage nominal volume:</t>
  </si>
  <si>
    <t>V =</t>
  </si>
  <si>
    <t>IV.4.1.(h)</t>
  </si>
  <si>
    <t>Annual non-solar heat contribution</t>
  </si>
  <si>
    <r>
      <t>Q</t>
    </r>
    <r>
      <rPr>
        <vertAlign val="subscript"/>
        <sz val="8"/>
        <color theme="1"/>
        <rFont val="Calibri"/>
        <family val="2"/>
        <scheme val="minor"/>
      </rPr>
      <t>nonsol</t>
    </r>
    <r>
      <rPr>
        <sz val="8"/>
        <color theme="1"/>
        <rFont val="Calibri"/>
        <family val="2"/>
        <scheme val="minor"/>
      </rPr>
      <t xml:space="preserve"> =</t>
    </r>
  </si>
  <si>
    <t>kWh</t>
  </si>
  <si>
    <t>IV.4.1.(i)</t>
  </si>
  <si>
    <t>Pump power consumption:</t>
  </si>
  <si>
    <t>solpump =</t>
  </si>
  <si>
    <t>IV.4.1.(j)</t>
  </si>
  <si>
    <t>Standby power consumption:</t>
  </si>
  <si>
    <t>IV.4.1.(k)</t>
  </si>
  <si>
    <t>Annual auxilary electricity consumption:</t>
  </si>
  <si>
    <t>TD-SH-PA</t>
  </si>
  <si>
    <t xml:space="preserve">Package space heater </t>
  </si>
  <si>
    <t>CDR 811/2013, annex V, point 5</t>
  </si>
  <si>
    <t>V.5.(b)</t>
  </si>
  <si>
    <t>Description of the device:</t>
  </si>
  <si>
    <t>Subject:</t>
  </si>
  <si>
    <t>V.5.(f)</t>
  </si>
  <si>
    <t>Package space heater:</t>
  </si>
  <si>
    <r>
      <t>η</t>
    </r>
    <r>
      <rPr>
        <vertAlign val="subscript"/>
        <sz val="8.8000000000000007"/>
        <color theme="1"/>
        <rFont val="Calibri"/>
        <family val="2"/>
        <scheme val="minor"/>
      </rPr>
      <t>ssh</t>
    </r>
    <r>
      <rPr>
        <sz val="8.8000000000000007"/>
        <color theme="1"/>
        <rFont val="Calibri"/>
        <family val="2"/>
        <scheme val="minor"/>
      </rPr>
      <t xml:space="preserve"> = </t>
    </r>
  </si>
  <si>
    <t>Brand, type, model (include in annex):</t>
  </si>
  <si>
    <t>V.1</t>
  </si>
  <si>
    <t>Preferential space heater:</t>
  </si>
  <si>
    <t>Boiler</t>
  </si>
  <si>
    <t>Cogenerator</t>
  </si>
  <si>
    <t>Heat pump</t>
  </si>
  <si>
    <t>LT heat pump</t>
  </si>
  <si>
    <t>Seasonal space heating energy efficiency</t>
  </si>
  <si>
    <t>Prated =</t>
  </si>
  <si>
    <r>
      <t>η</t>
    </r>
    <r>
      <rPr>
        <vertAlign val="subscript"/>
        <sz val="8"/>
        <color theme="1"/>
        <rFont val="Calibri"/>
        <family val="2"/>
        <scheme val="minor"/>
      </rPr>
      <t>ssh;colder =</t>
    </r>
  </si>
  <si>
    <t>…heat pumps only</t>
  </si>
  <si>
    <r>
      <t>η</t>
    </r>
    <r>
      <rPr>
        <vertAlign val="subscript"/>
        <sz val="8"/>
        <color theme="1"/>
        <rFont val="Calibri"/>
        <family val="2"/>
        <scheme val="minor"/>
      </rPr>
      <t>ssh;warmer =</t>
    </r>
  </si>
  <si>
    <t>V.3</t>
  </si>
  <si>
    <t>Temperature control:</t>
  </si>
  <si>
    <t>Yes</t>
  </si>
  <si>
    <t>Yes/No</t>
  </si>
  <si>
    <t>No</t>
  </si>
  <si>
    <t xml:space="preserve">Class: </t>
  </si>
  <si>
    <t>VI</t>
  </si>
  <si>
    <t>I</t>
  </si>
  <si>
    <t>II</t>
  </si>
  <si>
    <t>III</t>
  </si>
  <si>
    <t>IV</t>
  </si>
  <si>
    <t>V</t>
  </si>
  <si>
    <t>VII</t>
  </si>
  <si>
    <t>VIII</t>
  </si>
  <si>
    <t>Supplementary boiler:</t>
  </si>
  <si>
    <t>Seasonal space heating energy efficiency:</t>
  </si>
  <si>
    <t>Storage applied ?</t>
  </si>
  <si>
    <t>…all except preferential boilers</t>
  </si>
  <si>
    <t>V.4</t>
  </si>
  <si>
    <t>Solar device:</t>
  </si>
  <si>
    <r>
      <t>A</t>
    </r>
    <r>
      <rPr>
        <vertAlign val="subscript"/>
        <sz val="8"/>
        <color theme="1"/>
        <rFont val="Calibri"/>
        <family val="2"/>
        <scheme val="minor"/>
      </rPr>
      <t>sol</t>
    </r>
    <r>
      <rPr>
        <sz val="8"/>
        <color theme="1"/>
        <rFont val="Calibri"/>
        <family val="2"/>
        <scheme val="minor"/>
      </rPr>
      <t xml:space="preserve"> =</t>
    </r>
  </si>
  <si>
    <t>Collector size:</t>
  </si>
  <si>
    <r>
      <t>η</t>
    </r>
    <r>
      <rPr>
        <vertAlign val="subscript"/>
        <sz val="8"/>
        <color theme="1"/>
        <rFont val="Calibri"/>
        <family val="2"/>
        <scheme val="minor"/>
      </rPr>
      <t>col</t>
    </r>
    <r>
      <rPr>
        <sz val="8"/>
        <color theme="1"/>
        <rFont val="Calibri"/>
        <family val="2"/>
        <scheme val="minor"/>
      </rPr>
      <t xml:space="preserve"> =</t>
    </r>
  </si>
  <si>
    <r>
      <t>(at 40K and 1 000 W/m</t>
    </r>
    <r>
      <rPr>
        <vertAlign val="superscript"/>
        <sz val="8"/>
        <color theme="1"/>
        <rFont val="Calibri"/>
        <family val="2"/>
        <scheme val="minor"/>
      </rPr>
      <t>2</t>
    </r>
    <r>
      <rPr>
        <sz val="8"/>
        <color theme="1"/>
        <rFont val="Calibri"/>
        <family val="2"/>
        <scheme val="minor"/>
      </rPr>
      <t>)</t>
    </r>
  </si>
  <si>
    <r>
      <t>V</t>
    </r>
    <r>
      <rPr>
        <vertAlign val="subscript"/>
        <sz val="8"/>
        <color theme="1"/>
        <rFont val="Calibri"/>
        <family val="2"/>
        <scheme val="minor"/>
      </rPr>
      <t>nom</t>
    </r>
    <r>
      <rPr>
        <sz val="8"/>
        <color theme="1"/>
        <rFont val="Calibri"/>
        <family val="2"/>
        <scheme val="minor"/>
      </rPr>
      <t xml:space="preserve"> =</t>
    </r>
  </si>
  <si>
    <t>Tank nominal volume</t>
  </si>
  <si>
    <t>Storage class:</t>
  </si>
  <si>
    <t>A+</t>
  </si>
  <si>
    <t>A</t>
  </si>
  <si>
    <t>B</t>
  </si>
  <si>
    <t>D</t>
  </si>
  <si>
    <t>E</t>
  </si>
  <si>
    <t>F</t>
  </si>
  <si>
    <t>G</t>
  </si>
  <si>
    <t>Supplementary heat pump:</t>
  </si>
  <si>
    <t xml:space="preserve"> (preferential boilers only)</t>
  </si>
  <si>
    <r>
      <t>Prated</t>
    </r>
    <r>
      <rPr>
        <vertAlign val="subscript"/>
        <sz val="8"/>
        <color theme="1"/>
        <rFont val="Calibri"/>
        <family val="2"/>
        <scheme val="minor"/>
      </rPr>
      <t>sup</t>
    </r>
    <r>
      <rPr>
        <sz val="8"/>
        <color theme="1"/>
        <rFont val="Calibri"/>
        <family val="2"/>
        <scheme val="minor"/>
      </rPr>
      <t xml:space="preserve"> =</t>
    </r>
  </si>
  <si>
    <r>
      <t xml:space="preserve">Low temperature heat emittors at 25 </t>
    </r>
    <r>
      <rPr>
        <vertAlign val="superscript"/>
        <sz val="8"/>
        <color theme="1"/>
        <rFont val="Calibri"/>
        <family val="2"/>
        <scheme val="minor"/>
      </rPr>
      <t>o</t>
    </r>
    <r>
      <rPr>
        <sz val="8"/>
        <color theme="1"/>
        <rFont val="Calibri"/>
        <family val="2"/>
        <scheme val="minor"/>
      </rPr>
      <t>C ?</t>
    </r>
  </si>
  <si>
    <t>V.5.(g)</t>
  </si>
  <si>
    <t>V.5.(a)</t>
  </si>
  <si>
    <t>V.5.(e)</t>
  </si>
  <si>
    <r>
      <t>η</t>
    </r>
    <r>
      <rPr>
        <vertAlign val="subscript"/>
        <sz val="8"/>
        <color theme="1"/>
        <rFont val="Calibri"/>
        <family val="2"/>
        <scheme val="minor"/>
      </rPr>
      <t>ssh</t>
    </r>
    <r>
      <rPr>
        <sz val="8"/>
        <color theme="1"/>
        <rFont val="Calibri"/>
        <family val="2"/>
        <scheme val="minor"/>
      </rPr>
      <t>: seasonable space heating energy efficiency for preferential (pref) or supplementary (sup) heater</t>
    </r>
  </si>
  <si>
    <t>The applied technical documentation of the applied package components shall be an integral part of this technical documentation.</t>
  </si>
  <si>
    <t>PF-SH-PA-BOIL</t>
  </si>
  <si>
    <t>Preferential boiler or combi</t>
  </si>
  <si>
    <t>CDR 811/2013, Annex IV, point 5, fig 1</t>
  </si>
  <si>
    <t>Informative section</t>
  </si>
  <si>
    <r>
      <t>η</t>
    </r>
    <r>
      <rPr>
        <vertAlign val="subscript"/>
        <sz val="8.8000000000000007"/>
        <rFont val="Calibri"/>
        <family val="2"/>
        <scheme val="minor"/>
      </rPr>
      <t>sys</t>
    </r>
    <r>
      <rPr>
        <sz val="8.8000000000000007"/>
        <rFont val="Calibri"/>
        <family val="2"/>
        <scheme val="minor"/>
      </rPr>
      <t xml:space="preserve"> (</t>
    </r>
    <r>
      <rPr>
        <sz val="8"/>
        <rFont val="Calibri"/>
        <family val="2"/>
        <scheme val="minor"/>
      </rPr>
      <t>'I'): Seasonal space heating energy efficiency</t>
    </r>
  </si>
  <si>
    <r>
      <t>'III': 294/(11xPrated</t>
    </r>
    <r>
      <rPr>
        <vertAlign val="subscript"/>
        <sz val="8"/>
        <rFont val="Calibri"/>
        <family val="2"/>
        <scheme val="minor"/>
      </rPr>
      <t>pref</t>
    </r>
    <r>
      <rPr>
        <sz val="8"/>
        <rFont val="Calibri"/>
        <family val="2"/>
        <scheme val="minor"/>
      </rPr>
      <t>)</t>
    </r>
  </si>
  <si>
    <r>
      <t>IV' = 115/(11xPrated</t>
    </r>
    <r>
      <rPr>
        <vertAlign val="subscript"/>
        <sz val="8"/>
        <rFont val="Calibri"/>
        <family val="2"/>
        <scheme val="minor"/>
      </rPr>
      <t>pref</t>
    </r>
    <r>
      <rPr>
        <sz val="8"/>
        <rFont val="Calibri"/>
        <family val="2"/>
        <scheme val="minor"/>
      </rPr>
      <t>)</t>
    </r>
  </si>
  <si>
    <t>Collector efficiency at:</t>
  </si>
  <si>
    <t>Preferential boiler (data from fiche)</t>
  </si>
  <si>
    <t>❶</t>
  </si>
  <si>
    <t>40 K and 1 000 W/m2</t>
  </si>
  <si>
    <r>
      <t>Prated</t>
    </r>
    <r>
      <rPr>
        <vertAlign val="subscript"/>
        <sz val="8"/>
        <rFont val="Calibri"/>
        <family val="2"/>
        <scheme val="minor"/>
      </rPr>
      <t>pref</t>
    </r>
    <r>
      <rPr>
        <sz val="8"/>
        <rFont val="Calibri"/>
        <family val="2"/>
        <scheme val="minor"/>
      </rPr>
      <t xml:space="preserve"> ⑩ =</t>
    </r>
  </si>
  <si>
    <t>kW</t>
  </si>
  <si>
    <r>
      <t>η</t>
    </r>
    <r>
      <rPr>
        <vertAlign val="subscript"/>
        <sz val="8.8000000000000007"/>
        <rFont val="Calibri"/>
        <family val="2"/>
        <scheme val="minor"/>
      </rPr>
      <t>ssh</t>
    </r>
    <r>
      <rPr>
        <sz val="8.8000000000000007"/>
        <rFont val="Calibri"/>
        <family val="2"/>
        <scheme val="minor"/>
      </rPr>
      <t>(</t>
    </r>
    <r>
      <rPr>
        <sz val="8"/>
        <rFont val="Calibri"/>
        <family val="2"/>
        <scheme val="minor"/>
      </rPr>
      <t>'I'):</t>
    </r>
  </si>
  <si>
    <t>Temp. control</t>
  </si>
  <si>
    <t>Temperature control (data from fiche)</t>
  </si>
  <si>
    <t>❷</t>
  </si>
  <si>
    <t>⑪</t>
  </si>
  <si>
    <t>Class ⑪:</t>
  </si>
  <si>
    <t>+</t>
  </si>
  <si>
    <t>Supplementary boiler (data from fiche)</t>
  </si>
  <si>
    <r>
      <t>η</t>
    </r>
    <r>
      <rPr>
        <vertAlign val="subscript"/>
        <sz val="8.8000000000000007"/>
        <rFont val="Calibri"/>
        <family val="2"/>
        <scheme val="minor"/>
      </rPr>
      <t>ssh</t>
    </r>
    <r>
      <rPr>
        <sz val="8.8000000000000007"/>
        <rFont val="Calibri"/>
        <family val="2"/>
        <scheme val="minor"/>
      </rPr>
      <t xml:space="preserve"> in %</t>
    </r>
    <r>
      <rPr>
        <sz val="8"/>
        <rFont val="Calibri"/>
        <family val="2"/>
        <scheme val="minor"/>
      </rPr>
      <t>:</t>
    </r>
  </si>
  <si>
    <t>'I'</t>
  </si>
  <si>
    <t>❸</t>
  </si>
  <si>
    <t>(</t>
  </si>
  <si>
    <t>) x</t>
  </si>
  <si>
    <t>= ±</t>
  </si>
  <si>
    <t>Solar contribution (data from fiche)</t>
  </si>
  <si>
    <r>
      <t>Collector size in m</t>
    </r>
    <r>
      <rPr>
        <vertAlign val="superscript"/>
        <sz val="8"/>
        <rFont val="Calibri"/>
        <family val="2"/>
        <scheme val="minor"/>
      </rPr>
      <t>2</t>
    </r>
    <r>
      <rPr>
        <sz val="8"/>
        <rFont val="Calibri"/>
        <family val="2"/>
        <scheme val="minor"/>
      </rPr>
      <t>:</t>
    </r>
  </si>
  <si>
    <t>Collector efficiency in %:</t>
  </si>
  <si>
    <t>Tank rating ⑭:</t>
  </si>
  <si>
    <r>
      <t>Tank volume in m</t>
    </r>
    <r>
      <rPr>
        <vertAlign val="superscript"/>
        <sz val="8"/>
        <rFont val="Calibri"/>
        <family val="2"/>
        <scheme val="minor"/>
      </rPr>
      <t>3</t>
    </r>
    <r>
      <rPr>
        <sz val="8"/>
        <rFont val="Calibri"/>
        <family val="2"/>
        <scheme val="minor"/>
      </rPr>
      <t>:</t>
    </r>
  </si>
  <si>
    <t>'III':</t>
  </si>
  <si>
    <t>'IV'</t>
  </si>
  <si>
    <t>⑮</t>
  </si>
  <si>
    <t>❹</t>
  </si>
  <si>
    <r>
      <rPr>
        <sz val="8"/>
        <color theme="4"/>
        <rFont val="Calibri"/>
        <family val="2"/>
        <scheme val="minor"/>
      </rPr>
      <t>'II'</t>
    </r>
    <r>
      <rPr>
        <i/>
        <sz val="8"/>
        <color theme="4"/>
        <rFont val="Calibri"/>
        <family val="2"/>
        <scheme val="minor"/>
      </rPr>
      <t xml:space="preserve"> (Annex IV, table 5)</t>
    </r>
  </si>
  <si>
    <t>x</t>
  </si>
  <si>
    <t>/100 x</t>
  </si>
  <si>
    <t>= +</t>
  </si>
  <si>
    <t>⑫</t>
  </si>
  <si>
    <t>⑬=No</t>
  </si>
  <si>
    <t>⑬=Yes</t>
  </si>
  <si>
    <t>⑩+⑫</t>
  </si>
  <si>
    <t>'II'</t>
  </si>
  <si>
    <t>Supplementary heat pump (data from fiche)</t>
  </si>
  <si>
    <r>
      <t>Prated</t>
    </r>
    <r>
      <rPr>
        <vertAlign val="subscript"/>
        <sz val="8"/>
        <rFont val="Calibri"/>
        <family val="2"/>
        <scheme val="minor"/>
      </rPr>
      <t>sup</t>
    </r>
    <r>
      <rPr>
        <sz val="8"/>
        <rFont val="Calibri"/>
        <family val="2"/>
        <scheme val="minor"/>
      </rPr>
      <t xml:space="preserve"> ⑫  =</t>
    </r>
  </si>
  <si>
    <t>❺</t>
  </si>
  <si>
    <t>Storage applied ⑬:</t>
  </si>
  <si>
    <t xml:space="preserve">Solar contribution AND </t>
  </si>
  <si>
    <t>supplementary heat pump</t>
  </si>
  <si>
    <t>❻</t>
  </si>
  <si>
    <t>Select smaller value</t>
  </si>
  <si>
    <t>OR</t>
  </si>
  <si>
    <t>❼</t>
  </si>
  <si>
    <t>Interpolatieformule:</t>
  </si>
  <si>
    <t>Seasonal space heating energy efficiency of package</t>
  </si>
  <si>
    <r>
      <t>η</t>
    </r>
    <r>
      <rPr>
        <vertAlign val="subscript"/>
        <sz val="8.8000000000000007"/>
        <rFont val="Calibri"/>
        <family val="2"/>
        <scheme val="minor"/>
      </rPr>
      <t>ssh,pa</t>
    </r>
    <r>
      <rPr>
        <sz val="8.8000000000000007"/>
        <rFont val="Calibri"/>
        <family val="2"/>
        <scheme val="minor"/>
      </rPr>
      <t xml:space="preserve"> %</t>
    </r>
    <r>
      <rPr>
        <sz val="8"/>
        <rFont val="Calibri"/>
        <family val="2"/>
        <scheme val="minor"/>
      </rPr>
      <t>:</t>
    </r>
  </si>
  <si>
    <t>Seasonal space heating energy efficiency class of package</t>
  </si>
  <si>
    <t>Heat storage tank</t>
  </si>
  <si>
    <t>⑭</t>
  </si>
  <si>
    <t>Drag the  picture to the correct location</t>
  </si>
  <si>
    <t>Boiler &amp; supplementary heat pump installed with</t>
  </si>
  <si>
    <t>low temperature heat emitters at 35 oC?</t>
  </si>
  <si>
    <t>+ (</t>
  </si>
  <si>
    <t>) =</t>
  </si>
  <si>
    <t>enter a value</t>
  </si>
  <si>
    <t>select value</t>
  </si>
  <si>
    <t xml:space="preserve">Red </t>
  </si>
  <si>
    <t>auto filled in</t>
  </si>
  <si>
    <t>calculated value</t>
  </si>
  <si>
    <t>PF-SH-PA-COG</t>
  </si>
  <si>
    <t>Preferential cogenerator</t>
  </si>
  <si>
    <t>CDR 811/2013, Annex IV, point 5, fig 2</t>
  </si>
  <si>
    <t>Preferential cogenerator (data from fiche)</t>
  </si>
  <si>
    <r>
      <t>Prated</t>
    </r>
    <r>
      <rPr>
        <sz val="8"/>
        <rFont val="Calibri"/>
        <family val="2"/>
        <scheme val="minor"/>
      </rPr>
      <t xml:space="preserve"> ⑩ =</t>
    </r>
  </si>
  <si>
    <r>
      <t>η</t>
    </r>
    <r>
      <rPr>
        <vertAlign val="subscript"/>
        <sz val="8.8000000000000007"/>
        <rFont val="Calibri"/>
        <family val="2"/>
        <scheme val="minor"/>
      </rPr>
      <t xml:space="preserve">ssh </t>
    </r>
    <r>
      <rPr>
        <sz val="8"/>
        <rFont val="Calibri"/>
        <family val="2"/>
        <scheme val="minor"/>
      </rPr>
      <t>in %:</t>
    </r>
  </si>
  <si>
    <t>Annex IV, table 6</t>
  </si>
  <si>
    <t>⑩</t>
  </si>
  <si>
    <t>PF-SH-PA-HP</t>
  </si>
  <si>
    <t>Preferential heat pump</t>
  </si>
  <si>
    <t>CDR 811/2013, Annex IV, point 5, fig 3</t>
  </si>
  <si>
    <r>
      <t xml:space="preserve">'V' = </t>
    </r>
    <r>
      <rPr>
        <sz val="8"/>
        <rFont val="Calibri"/>
        <family val="2"/>
      </rPr>
      <t>η</t>
    </r>
    <r>
      <rPr>
        <vertAlign val="subscript"/>
        <sz val="8.8000000000000007"/>
        <rFont val="Calibri"/>
        <family val="2"/>
      </rPr>
      <t>sys;avg</t>
    </r>
    <r>
      <rPr>
        <sz val="8.8000000000000007"/>
        <rFont val="Calibri"/>
        <family val="2"/>
      </rPr>
      <t xml:space="preserve"> -η</t>
    </r>
    <r>
      <rPr>
        <vertAlign val="subscript"/>
        <sz val="8.8000000000000007"/>
        <rFont val="Calibri"/>
        <family val="2"/>
      </rPr>
      <t>sys;colder</t>
    </r>
    <r>
      <rPr>
        <sz val="8.8000000000000007"/>
        <rFont val="Calibri"/>
        <family val="2"/>
      </rPr>
      <t xml:space="preserve"> in %</t>
    </r>
  </si>
  <si>
    <t>Preferential heat pump (data from fiche)</t>
  </si>
  <si>
    <r>
      <t>'VI' = η</t>
    </r>
    <r>
      <rPr>
        <vertAlign val="subscript"/>
        <sz val="8"/>
        <rFont val="Calibri"/>
        <family val="2"/>
        <scheme val="minor"/>
      </rPr>
      <t>sys;warmer</t>
    </r>
    <r>
      <rPr>
        <sz val="8"/>
        <rFont val="Calibri"/>
        <family val="2"/>
        <scheme val="minor"/>
      </rPr>
      <t xml:space="preserve"> - </t>
    </r>
    <r>
      <rPr>
        <sz val="8"/>
        <rFont val="Calibri"/>
        <family val="2"/>
      </rPr>
      <t>η</t>
    </r>
    <r>
      <rPr>
        <vertAlign val="subscript"/>
        <sz val="8.8000000000000007"/>
        <rFont val="Calibri"/>
        <family val="2"/>
      </rPr>
      <t>sys;avg</t>
    </r>
    <r>
      <rPr>
        <sz val="8.8000000000000007"/>
        <rFont val="Calibri"/>
        <family val="2"/>
      </rPr>
      <t xml:space="preserve"> in %</t>
    </r>
  </si>
  <si>
    <t>(average climate)</t>
  </si>
  <si>
    <t>Seasonal space heating energy efficiency under colder and warmer climate conditions</t>
  </si>
  <si>
    <t>'V'</t>
  </si>
  <si>
    <t>'VI'</t>
  </si>
  <si>
    <t>Colder:</t>
  </si>
  <si>
    <t>=</t>
  </si>
  <si>
    <t>Warmer:</t>
  </si>
  <si>
    <t>PF-SH-PA-LTHP</t>
  </si>
  <si>
    <t>Preferential LT heat pump</t>
  </si>
  <si>
    <t>CDR 811/2013, Annex IV, point 5, fig. 4</t>
  </si>
  <si>
    <t>Preferential low temperature heat pump (data from fiche)</t>
  </si>
  <si>
    <r>
      <t>η</t>
    </r>
    <r>
      <rPr>
        <vertAlign val="subscript"/>
        <sz val="8.8000000000000007"/>
        <rFont val="Calibri"/>
        <family val="2"/>
        <scheme val="minor"/>
      </rPr>
      <t>sys</t>
    </r>
    <r>
      <rPr>
        <sz val="8.8000000000000007"/>
        <rFont val="Calibri"/>
        <family val="2"/>
        <scheme val="minor"/>
      </rPr>
      <t>(</t>
    </r>
    <r>
      <rPr>
        <sz val="8"/>
        <rFont val="Calibri"/>
        <family val="2"/>
        <scheme val="minor"/>
      </rPr>
      <t>'I'):</t>
    </r>
  </si>
  <si>
    <r>
      <t>η</t>
    </r>
    <r>
      <rPr>
        <vertAlign val="subscript"/>
        <sz val="8.8000000000000007"/>
        <rFont val="Calibri"/>
        <family val="2"/>
        <scheme val="minor"/>
      </rPr>
      <t xml:space="preserve">sys </t>
    </r>
    <r>
      <rPr>
        <sz val="8"/>
        <rFont val="Calibri"/>
        <family val="2"/>
        <scheme val="minor"/>
      </rPr>
      <t>in %:</t>
    </r>
  </si>
  <si>
    <t xml:space="preserve">&lt;- Format technical document -&gt; </t>
  </si>
  <si>
    <t>TD-HWST</t>
  </si>
  <si>
    <t>Water heaters and hot water storage tanks</t>
  </si>
  <si>
    <t>Hot water storage tanks</t>
  </si>
  <si>
    <t>CDR 812/2013, annex V, point 2</t>
  </si>
  <si>
    <t>…Enter date of signature</t>
  </si>
  <si>
    <t>V.2.(b)</t>
  </si>
  <si>
    <t>…Enter accordingly</t>
  </si>
  <si>
    <t>V.2.(f)</t>
  </si>
  <si>
    <t>VII.8,(a)</t>
  </si>
  <si>
    <r>
      <t>V</t>
    </r>
    <r>
      <rPr>
        <i/>
        <vertAlign val="subscript"/>
        <sz val="8"/>
        <color theme="1"/>
        <rFont val="Calibri"/>
        <family val="2"/>
        <scheme val="minor"/>
      </rPr>
      <t>nom</t>
    </r>
    <r>
      <rPr>
        <i/>
        <sz val="8"/>
        <color theme="1"/>
        <rFont val="Calibri"/>
        <family val="2"/>
        <scheme val="minor"/>
      </rPr>
      <t xml:space="preserve"> =</t>
    </r>
  </si>
  <si>
    <r>
      <t>EN12977-3 (V</t>
    </r>
    <r>
      <rPr>
        <vertAlign val="subscript"/>
        <sz val="8"/>
        <color theme="1"/>
        <rFont val="Calibri"/>
        <family val="2"/>
        <scheme val="minor"/>
      </rPr>
      <t>n</t>
    </r>
    <r>
      <rPr>
        <sz val="8"/>
        <color theme="1"/>
        <rFont val="Calibri"/>
        <family val="2"/>
        <scheme val="minor"/>
      </rPr>
      <t>)</t>
    </r>
  </si>
  <si>
    <t>…Enter from test report</t>
  </si>
  <si>
    <t>?</t>
  </si>
  <si>
    <t>Tank drawing</t>
  </si>
  <si>
    <t>Heat loss capacity rate</t>
  </si>
  <si>
    <t>psbsol</t>
  </si>
  <si>
    <t>W/K</t>
  </si>
  <si>
    <r>
      <t>EN12977-3 (UA)</t>
    </r>
    <r>
      <rPr>
        <vertAlign val="subscript"/>
        <sz val="8"/>
        <color theme="1"/>
        <rFont val="Calibri"/>
        <family val="2"/>
        <scheme val="minor"/>
      </rPr>
      <t>s,a</t>
    </r>
  </si>
  <si>
    <t>VII.8,(b)</t>
  </si>
  <si>
    <t>Standing losses</t>
  </si>
  <si>
    <r>
      <t>(UA)</t>
    </r>
    <r>
      <rPr>
        <vertAlign val="subscript"/>
        <sz val="8"/>
        <color theme="1"/>
        <rFont val="Calibri"/>
        <family val="2"/>
        <scheme val="minor"/>
      </rPr>
      <t>s,a</t>
    </r>
    <r>
      <rPr>
        <sz val="8"/>
        <color theme="1"/>
        <rFont val="Calibri"/>
        <family val="2"/>
        <scheme val="minor"/>
      </rPr>
      <t xml:space="preserve"> x 45</t>
    </r>
  </si>
  <si>
    <t>…Calculation</t>
  </si>
  <si>
    <t>V.2.(g)</t>
  </si>
  <si>
    <t>V.2.(a)</t>
  </si>
  <si>
    <t>V.2.(e)</t>
  </si>
  <si>
    <t xml:space="preserve">&lt;- Format fiche -&gt; </t>
  </si>
  <si>
    <t>PF-HWST</t>
  </si>
  <si>
    <t>Water heaters &amp; storage tanks</t>
  </si>
  <si>
    <t>Hot water storage tank</t>
  </si>
  <si>
    <t>CDR 812/2013, Annex IV, point 2</t>
  </si>
  <si>
    <t>…Copy from technical document (TD-HWST)</t>
  </si>
  <si>
    <t>3.1 (a)</t>
  </si>
  <si>
    <t>3.1 (b)</t>
  </si>
  <si>
    <t>CDR 812/2103, annex II, table 2</t>
  </si>
  <si>
    <t>3.1 (c)</t>
  </si>
  <si>
    <t>Energy efficiency class:</t>
  </si>
  <si>
    <t>…Read from CDR812/2013, annex II, table 2</t>
  </si>
  <si>
    <t>S-range</t>
  </si>
  <si>
    <t>S=a+b^0,4</t>
  </si>
  <si>
    <t>3.1 (d)</t>
  </si>
  <si>
    <t>Standing losses:</t>
  </si>
  <si>
    <t xml:space="preserve">W </t>
  </si>
  <si>
    <t>a</t>
  </si>
  <si>
    <t>b</t>
  </si>
  <si>
    <t>psbsol =</t>
  </si>
  <si>
    <t>3.1 (e)</t>
  </si>
  <si>
    <t>Backup designated part of storage:</t>
  </si>
  <si>
    <t>Vbu =</t>
  </si>
  <si>
    <t>…From pump specifications</t>
  </si>
  <si>
    <t>…From specifications controller</t>
  </si>
  <si>
    <t>vAConsult</t>
  </si>
  <si>
    <t>Turbo SL</t>
  </si>
  <si>
    <t>V250</t>
  </si>
  <si>
    <t>Seasonable space heating eff.:</t>
  </si>
  <si>
    <t>…calculation result from product fiche</t>
  </si>
  <si>
    <t>…Select accordingly</t>
  </si>
  <si>
    <t>…From Product fiche</t>
  </si>
  <si>
    <t>…From product documentation</t>
  </si>
  <si>
    <t>…From product fiche (PD-SH-SD)</t>
  </si>
  <si>
    <t>…From product fiche (PD-HWST)</t>
  </si>
  <si>
    <t>Interpolatieformula table 5:</t>
  </si>
  <si>
    <t>Labelklasse:</t>
  </si>
  <si>
    <t>A++</t>
  </si>
  <si>
    <t>A+++</t>
  </si>
  <si>
    <t>Solar space heater</t>
  </si>
  <si>
    <t>Mark VI</t>
  </si>
  <si>
    <t>X</t>
  </si>
  <si>
    <t>CDR 811/2013, annex II, table 1</t>
  </si>
  <si>
    <t>Efficiency:</t>
  </si>
  <si>
    <t>Label class:</t>
  </si>
  <si>
    <t>For automation only! Table 6</t>
  </si>
  <si>
    <t>CDR 811/2013, annex II, table 2</t>
  </si>
  <si>
    <t>Author:</t>
  </si>
  <si>
    <t>vAConsult (G. van Amerongen), vaconsult@vaconsult.net</t>
  </si>
  <si>
    <t>Dated:</t>
  </si>
  <si>
    <t>Version:</t>
  </si>
  <si>
    <t>V2</t>
  </si>
  <si>
    <t>The workbook is to be used in combination with the document:</t>
  </si>
  <si>
    <t>Ecodesign and Energy label for solar thermal related products, part 2.</t>
  </si>
  <si>
    <t>From technical document</t>
  </si>
  <si>
    <t>Add these values</t>
  </si>
  <si>
    <t>Calculated value</t>
  </si>
  <si>
    <t>…Do not change</t>
  </si>
  <si>
    <t>…from test report</t>
  </si>
  <si>
    <t>…from TD-HWST</t>
  </si>
  <si>
    <t>…Result of SOLCAL</t>
  </si>
  <si>
    <t>…calculation SOLCAL</t>
  </si>
  <si>
    <t>…from product fiche (PF-SH-PA-xxx)</t>
  </si>
  <si>
    <t>SolarHotStore</t>
  </si>
  <si>
    <t>…fromTD-SH-SD</t>
  </si>
  <si>
    <t>…from SOLCAL</t>
  </si>
  <si>
    <t>Storage total volume</t>
  </si>
  <si>
    <t>Backup heating part of volume</t>
  </si>
  <si>
    <r>
      <t>Calculation of   η</t>
    </r>
    <r>
      <rPr>
        <vertAlign val="subscript"/>
        <sz val="8"/>
        <color theme="1"/>
        <rFont val="Calibri"/>
        <family val="2"/>
        <scheme val="minor"/>
      </rPr>
      <t>col</t>
    </r>
    <r>
      <rPr>
        <sz val="8"/>
        <color theme="1"/>
        <rFont val="Calibri"/>
        <family val="2"/>
        <scheme val="minor"/>
      </rPr>
      <t xml:space="preserve"> (40K, 1 000 W/m</t>
    </r>
    <r>
      <rPr>
        <vertAlign val="superscript"/>
        <sz val="8"/>
        <color theme="1"/>
        <rFont val="Calibri"/>
        <family val="2"/>
        <scheme val="minor"/>
      </rPr>
      <t>2</t>
    </r>
    <r>
      <rPr>
        <sz val="8"/>
        <color theme="1"/>
        <rFont val="Calibri"/>
        <family val="2"/>
        <scheme val="minor"/>
      </rPr>
      <t>)</t>
    </r>
  </si>
  <si>
    <r>
      <t>η</t>
    </r>
    <r>
      <rPr>
        <i/>
        <vertAlign val="subscript"/>
        <sz val="8"/>
        <color theme="1"/>
        <rFont val="Calibri"/>
        <family val="2"/>
        <scheme val="minor"/>
      </rPr>
      <t>o</t>
    </r>
  </si>
  <si>
    <r>
      <t>a</t>
    </r>
    <r>
      <rPr>
        <vertAlign val="subscript"/>
        <sz val="8"/>
        <color theme="1"/>
        <rFont val="Calibri"/>
        <family val="2"/>
        <scheme val="minor"/>
      </rPr>
      <t>1</t>
    </r>
  </si>
  <si>
    <r>
      <t>a</t>
    </r>
    <r>
      <rPr>
        <vertAlign val="subscript"/>
        <sz val="8"/>
        <color theme="1"/>
        <rFont val="Calibri"/>
        <family val="2"/>
        <scheme val="minor"/>
      </rPr>
      <t>2</t>
    </r>
  </si>
  <si>
    <t>IAM</t>
  </si>
  <si>
    <r>
      <t>W/(K.m</t>
    </r>
    <r>
      <rPr>
        <vertAlign val="superscript"/>
        <sz val="8"/>
        <color theme="1"/>
        <rFont val="Calibri"/>
        <family val="2"/>
        <scheme val="minor"/>
      </rPr>
      <t>2</t>
    </r>
    <r>
      <rPr>
        <sz val="8"/>
        <color theme="1"/>
        <rFont val="Calibri"/>
        <family val="2"/>
        <scheme val="minor"/>
      </rPr>
      <t>)</t>
    </r>
  </si>
  <si>
    <r>
      <t>W/(K</t>
    </r>
    <r>
      <rPr>
        <vertAlign val="superscript"/>
        <sz val="8"/>
        <color theme="1"/>
        <rFont val="Calibri"/>
        <family val="2"/>
        <scheme val="minor"/>
      </rPr>
      <t>2</t>
    </r>
    <r>
      <rPr>
        <sz val="8"/>
        <color theme="1"/>
        <rFont val="Calibri"/>
        <family val="2"/>
        <scheme val="minor"/>
      </rPr>
      <t>.m</t>
    </r>
    <r>
      <rPr>
        <vertAlign val="superscript"/>
        <sz val="8"/>
        <color theme="1"/>
        <rFont val="Calibri"/>
        <family val="2"/>
        <scheme val="minor"/>
      </rPr>
      <t>2</t>
    </r>
    <r>
      <rPr>
        <sz val="8"/>
        <color theme="1"/>
        <rFont val="Calibri"/>
        <family val="2"/>
        <scheme val="minor"/>
      </rPr>
      <t>)</t>
    </r>
  </si>
  <si>
    <r>
      <t xml:space="preserve"> η</t>
    </r>
    <r>
      <rPr>
        <vertAlign val="subscript"/>
        <sz val="8"/>
        <color theme="1"/>
        <rFont val="Calibri"/>
        <family val="2"/>
        <scheme val="minor"/>
      </rPr>
      <t>col</t>
    </r>
    <r>
      <rPr>
        <sz val="8"/>
        <color theme="1"/>
        <rFont val="Calibri"/>
        <family val="2"/>
        <scheme val="minor"/>
      </rPr>
      <t xml:space="preserve"> =</t>
    </r>
  </si>
  <si>
    <t>Documents and procedures for a package space heater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</si>
</sst>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3">
    <font>
      <sz val="11"/>
      <color theme="1"/>
      <name val="Calibri"/>
      <family val="2"/>
      <scheme val="minor"/>
    </font>
    <font>
      <sz val="11"/>
      <color theme="1"/>
      <name val="Calibri"/>
      <family val="2"/>
      <scheme val="minor"/>
    </font>
    <font>
      <sz val="6"/>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8"/>
      <color theme="1"/>
      <name val="Calibri"/>
      <family val="2"/>
      <scheme val="minor"/>
    </font>
    <font>
      <i/>
      <sz val="8"/>
      <color theme="1"/>
      <name val="Calibri"/>
      <family val="2"/>
      <scheme val="minor"/>
    </font>
    <font>
      <b/>
      <vertAlign val="superscript"/>
      <sz val="8"/>
      <color theme="1"/>
      <name val="Calibri"/>
      <family val="2"/>
      <scheme val="minor"/>
    </font>
    <font>
      <i/>
      <vertAlign val="subscript"/>
      <sz val="8"/>
      <color theme="1"/>
      <name val="Calibri"/>
      <family val="2"/>
      <scheme val="minor"/>
    </font>
    <font>
      <vertAlign val="superscript"/>
      <sz val="8"/>
      <color theme="1"/>
      <name val="Calibri"/>
      <family val="2"/>
      <scheme val="minor"/>
    </font>
    <font>
      <i/>
      <vertAlign val="superscript"/>
      <sz val="8"/>
      <color theme="1"/>
      <name val="Calibri"/>
      <family val="2"/>
      <scheme val="minor"/>
    </font>
    <font>
      <sz val="10"/>
      <name val="Myriad Pro"/>
      <family val="2"/>
    </font>
    <font>
      <sz val="10"/>
      <name val="Myriad Pro"/>
    </font>
    <font>
      <sz val="10"/>
      <color theme="1"/>
      <name val="Arial"/>
      <family val="2"/>
    </font>
    <font>
      <sz val="6"/>
      <name val="Calibri"/>
      <family val="2"/>
      <scheme val="minor"/>
    </font>
    <font>
      <b/>
      <sz val="12"/>
      <name val="Calibri"/>
      <family val="2"/>
      <scheme val="minor"/>
    </font>
    <font>
      <sz val="8"/>
      <name val="Calibri"/>
      <family val="2"/>
      <scheme val="minor"/>
    </font>
    <font>
      <b/>
      <sz val="6"/>
      <color theme="1"/>
      <name val="Calibri"/>
      <family val="2"/>
      <scheme val="minor"/>
    </font>
    <font>
      <vertAlign val="subscript"/>
      <sz val="8"/>
      <color theme="1"/>
      <name val="Calibri"/>
      <family val="2"/>
      <scheme val="minor"/>
    </font>
    <font>
      <vertAlign val="subscript"/>
      <sz val="8.8000000000000007"/>
      <color theme="1"/>
      <name val="Calibri"/>
      <family val="2"/>
      <scheme val="minor"/>
    </font>
    <font>
      <sz val="8.8000000000000007"/>
      <color theme="1"/>
      <name val="Calibri"/>
      <family val="2"/>
      <scheme val="minor"/>
    </font>
    <font>
      <sz val="12"/>
      <name val="Calibri"/>
      <family val="2"/>
      <scheme val="minor"/>
    </font>
    <font>
      <i/>
      <sz val="8"/>
      <name val="Calibri"/>
      <family val="2"/>
      <scheme val="minor"/>
    </font>
    <font>
      <vertAlign val="subscript"/>
      <sz val="8.8000000000000007"/>
      <name val="Calibri"/>
      <family val="2"/>
      <scheme val="minor"/>
    </font>
    <font>
      <sz val="8.8000000000000007"/>
      <name val="Calibri"/>
      <family val="2"/>
      <scheme val="minor"/>
    </font>
    <font>
      <vertAlign val="subscript"/>
      <sz val="8"/>
      <name val="Calibri"/>
      <family val="2"/>
      <scheme val="minor"/>
    </font>
    <font>
      <sz val="8"/>
      <color theme="3"/>
      <name val="Calibri"/>
      <family val="2"/>
      <scheme val="minor"/>
    </font>
    <font>
      <b/>
      <sz val="8"/>
      <color rgb="FF00B0F0"/>
      <name val="Calibri"/>
      <family val="2"/>
      <scheme val="minor"/>
    </font>
    <font>
      <sz val="8"/>
      <color theme="4"/>
      <name val="Calibri"/>
      <family val="2"/>
      <scheme val="minor"/>
    </font>
    <font>
      <b/>
      <sz val="8"/>
      <name val="Calibri"/>
      <family val="2"/>
      <scheme val="minor"/>
    </font>
    <font>
      <sz val="8"/>
      <color rgb="FFFF0000"/>
      <name val="Calibri"/>
      <family val="2"/>
      <scheme val="minor"/>
    </font>
    <font>
      <vertAlign val="superscript"/>
      <sz val="8"/>
      <name val="Calibri"/>
      <family val="2"/>
      <scheme val="minor"/>
    </font>
    <font>
      <i/>
      <sz val="8"/>
      <color theme="4"/>
      <name val="Calibri"/>
      <family val="2"/>
      <scheme val="minor"/>
    </font>
    <font>
      <b/>
      <sz val="8"/>
      <color indexed="12"/>
      <name val="Calibri"/>
      <family val="2"/>
      <scheme val="minor"/>
    </font>
    <font>
      <i/>
      <sz val="11"/>
      <color theme="1"/>
      <name val="Calibri"/>
      <family val="2"/>
      <scheme val="minor"/>
    </font>
    <font>
      <sz val="8"/>
      <name val="Calibri"/>
      <family val="2"/>
    </font>
    <font>
      <vertAlign val="subscript"/>
      <sz val="8.8000000000000007"/>
      <name val="Calibri"/>
      <family val="2"/>
    </font>
    <font>
      <sz val="8.8000000000000007"/>
      <name val="Calibri"/>
      <family val="2"/>
    </font>
    <font>
      <b/>
      <sz val="10"/>
      <color theme="0"/>
      <name val="Calibri"/>
      <family val="2"/>
      <scheme val="minor"/>
    </font>
    <font>
      <b/>
      <sz val="8"/>
      <color rgb="FFFF0000"/>
      <name val="Calibri"/>
      <family val="2"/>
      <scheme val="minor"/>
    </font>
    <font>
      <b/>
      <sz val="8"/>
      <color theme="3"/>
      <name val="Calibri"/>
      <family val="2"/>
      <scheme val="minor"/>
    </font>
    <font>
      <sz val="11"/>
      <name val="Calibri"/>
      <family val="2"/>
      <scheme val="minor"/>
    </font>
  </fonts>
  <fills count="7">
    <fill>
      <patternFill patternType="none"/>
    </fill>
    <fill>
      <patternFill patternType="gray125"/>
    </fill>
    <fill>
      <patternFill patternType="solid">
        <fgColor rgb="FFEAEAEA"/>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s>
  <borders count="51">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right/>
      <top/>
      <bottom style="thin">
        <color theme="0" tint="-4.9989318521683403E-2"/>
      </bottom>
      <diagonal/>
    </border>
    <border>
      <left style="thin">
        <color theme="3" tint="0.79998168889431442"/>
      </left>
      <right style="thin">
        <color theme="3" tint="0.79998168889431442"/>
      </right>
      <top style="thin">
        <color theme="3" tint="0.79995117038483843"/>
      </top>
      <bottom style="thin">
        <color theme="3" tint="0.79998168889431442"/>
      </bottom>
      <diagonal/>
    </border>
    <border>
      <left/>
      <right/>
      <top style="thin">
        <color theme="0" tint="-4.9989318521683403E-2"/>
      </top>
      <bottom style="thin">
        <color theme="0" tint="-4.9989318521683403E-2"/>
      </bottom>
      <diagonal/>
    </border>
    <border>
      <left style="thin">
        <color theme="3" tint="0.79998168889431442"/>
      </left>
      <right/>
      <top style="thin">
        <color theme="0" tint="-4.9989318521683403E-2"/>
      </top>
      <bottom style="thin">
        <color theme="0" tint="-4.9989318521683403E-2"/>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top style="thin">
        <color theme="0" tint="-0.14996795556505021"/>
      </top>
      <bottom/>
      <diagonal/>
    </border>
    <border>
      <left/>
      <right/>
      <top style="thin">
        <color theme="0" tint="-4.9989318521683403E-2"/>
      </top>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right style="thin">
        <color theme="4"/>
      </right>
      <top/>
      <bottom style="thin">
        <color theme="0" tint="-4.9989318521683403E-2"/>
      </bottom>
      <diagonal/>
    </border>
    <border>
      <left style="thin">
        <color theme="4"/>
      </left>
      <right style="thin">
        <color theme="4"/>
      </right>
      <top style="thin">
        <color theme="4"/>
      </top>
      <bottom style="thin">
        <color theme="4"/>
      </bottom>
      <diagonal/>
    </border>
    <border>
      <left style="thin">
        <color theme="4"/>
      </left>
      <right/>
      <top/>
      <bottom style="thin">
        <color theme="0" tint="-4.9989318521683403E-2"/>
      </bottom>
      <diagonal/>
    </border>
    <border>
      <left style="thin">
        <color theme="4"/>
      </left>
      <right/>
      <top style="thin">
        <color theme="4"/>
      </top>
      <bottom style="thin">
        <color theme="4"/>
      </bottom>
      <diagonal/>
    </border>
    <border>
      <left/>
      <right style="double">
        <color theme="4"/>
      </right>
      <top style="thin">
        <color theme="4"/>
      </top>
      <bottom style="thin">
        <color theme="4"/>
      </bottom>
      <diagonal/>
    </border>
    <border>
      <left/>
      <right style="thin">
        <color theme="4"/>
      </right>
      <top style="thin">
        <color theme="0" tint="-4.9989318521683403E-2"/>
      </top>
      <bottom style="thin">
        <color theme="0" tint="-4.9989318521683403E-2"/>
      </bottom>
      <diagonal/>
    </border>
    <border>
      <left style="thin">
        <color theme="4"/>
      </left>
      <right style="thin">
        <color theme="4"/>
      </right>
      <top/>
      <bottom style="thin">
        <color theme="4"/>
      </bottom>
      <diagonal/>
    </border>
    <border>
      <left style="thin">
        <color theme="4"/>
      </left>
      <right/>
      <top style="thin">
        <color theme="0" tint="-4.9989318521683403E-2"/>
      </top>
      <bottom style="thin">
        <color theme="0" tint="-4.9989318521683403E-2"/>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theme="4"/>
      </right>
      <top/>
      <bottom style="thin">
        <color theme="4"/>
      </bottom>
      <diagonal/>
    </border>
    <border>
      <left style="double">
        <color indexed="49"/>
      </left>
      <right style="double">
        <color indexed="49"/>
      </right>
      <top style="double">
        <color indexed="49"/>
      </top>
      <bottom style="double">
        <color indexed="49"/>
      </bottom>
      <diagonal/>
    </border>
    <border>
      <left/>
      <right style="thin">
        <color theme="4"/>
      </right>
      <top style="thin">
        <color theme="4"/>
      </top>
      <bottom/>
      <diagonal/>
    </border>
    <border>
      <left style="thin">
        <color theme="4"/>
      </left>
      <right/>
      <top style="thin">
        <color theme="4"/>
      </top>
      <bottom/>
      <diagonal/>
    </border>
    <border>
      <left/>
      <right style="thin">
        <color theme="4"/>
      </right>
      <top/>
      <bottom/>
      <diagonal/>
    </border>
    <border>
      <left style="thin">
        <color theme="4"/>
      </left>
      <right/>
      <top/>
      <bottom/>
      <diagonal/>
    </border>
    <border>
      <left/>
      <right/>
      <top style="thin">
        <color auto="1"/>
      </top>
      <bottom/>
      <diagonal/>
    </border>
    <border>
      <left/>
      <right/>
      <top/>
      <bottom style="medium">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uble">
        <color indexed="49"/>
      </bottom>
      <diagonal/>
    </border>
    <border>
      <left style="double">
        <color theme="8"/>
      </left>
      <right style="double">
        <color theme="8"/>
      </right>
      <top style="double">
        <color theme="8"/>
      </top>
      <bottom style="double">
        <color theme="8"/>
      </bottom>
      <diagonal/>
    </border>
    <border>
      <left style="double">
        <color theme="3" tint="0.79995117038483843"/>
      </left>
      <right style="double">
        <color theme="3" tint="0.79995117038483843"/>
      </right>
      <top/>
      <bottom/>
      <diagonal/>
    </border>
    <border>
      <left style="double">
        <color theme="3" tint="0.79995117038483843"/>
      </left>
      <right style="double">
        <color theme="3" tint="0.79995117038483843"/>
      </right>
      <top/>
      <bottom style="thin">
        <color theme="3" tint="0.79998168889431442"/>
      </bottom>
      <diagonal/>
    </border>
    <border>
      <left style="thin">
        <color rgb="FF00B0F0"/>
      </left>
      <right style="thin">
        <color rgb="FF00B0F0"/>
      </right>
      <top style="thin">
        <color rgb="FF00B0F0"/>
      </top>
      <bottom style="thin">
        <color rgb="FF00B0F0"/>
      </bottom>
      <diagonal/>
    </border>
    <border>
      <left style="thin">
        <color rgb="FFFF0000"/>
      </left>
      <right style="thin">
        <color rgb="FFFF0000"/>
      </right>
      <top style="thin">
        <color rgb="FFFF0000"/>
      </top>
      <bottom style="thin">
        <color rgb="FFFF0000"/>
      </bottom>
      <diagonal/>
    </border>
    <border>
      <left style="thin">
        <color theme="4"/>
      </left>
      <right/>
      <top/>
      <bottom style="thin">
        <color theme="4"/>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style="thin">
        <color theme="3" tint="0.79998168889431442"/>
      </right>
      <top/>
      <bottom style="thin">
        <color theme="3" tint="0.79998168889431442"/>
      </bottom>
      <diagonal/>
    </border>
  </borders>
  <cellStyleXfs count="14">
    <xf numFmtId="0" fontId="0"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0" fontId="13" fillId="0" borderId="0"/>
    <xf numFmtId="0" fontId="1" fillId="0" borderId="0"/>
    <xf numFmtId="0" fontId="14" fillId="0" borderId="0"/>
    <xf numFmtId="9" fontId="1" fillId="0" borderId="0" applyFont="0" applyFill="0" applyBorder="0" applyAlignment="0" applyProtection="0"/>
  </cellStyleXfs>
  <cellXfs count="304">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4" fillId="0" borderId="0" xfId="0" applyFont="1" applyBorder="1"/>
    <xf numFmtId="0" fontId="7" fillId="0" borderId="0" xfId="0" applyFont="1" applyAlignment="1">
      <alignment horizontal="right"/>
    </xf>
    <xf numFmtId="0" fontId="7"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xf numFmtId="0" fontId="4" fillId="0" borderId="0" xfId="0" applyFont="1" applyBorder="1" applyAlignment="1">
      <alignment horizontal="right"/>
    </xf>
    <xf numFmtId="0" fontId="6" fillId="0" borderId="0" xfId="0" applyFont="1" applyBorder="1"/>
    <xf numFmtId="0" fontId="6" fillId="0" borderId="5" xfId="0" applyFont="1" applyBorder="1"/>
    <xf numFmtId="0" fontId="4" fillId="0" borderId="5" xfId="0" applyFont="1" applyBorder="1"/>
    <xf numFmtId="0" fontId="6" fillId="0" borderId="5" xfId="0" applyFont="1" applyBorder="1" applyAlignment="1"/>
    <xf numFmtId="0" fontId="6" fillId="0" borderId="0" xfId="0" applyFont="1" applyBorder="1" applyAlignment="1">
      <alignment horizontal="left"/>
    </xf>
    <xf numFmtId="0" fontId="6" fillId="0" borderId="5" xfId="0" applyFont="1" applyBorder="1" applyAlignment="1">
      <alignment horizontal="left"/>
    </xf>
    <xf numFmtId="0" fontId="6" fillId="0" borderId="5" xfId="0" applyFont="1" applyFill="1" applyBorder="1" applyAlignment="1">
      <alignment horizontal="left"/>
    </xf>
    <xf numFmtId="0" fontId="7" fillId="0" borderId="5" xfId="0" applyFont="1" applyBorder="1" applyAlignment="1">
      <alignment horizontal="right"/>
    </xf>
    <xf numFmtId="0" fontId="4" fillId="0" borderId="5" xfId="0" applyFont="1" applyBorder="1" applyAlignment="1">
      <alignment horizontal="center"/>
    </xf>
    <xf numFmtId="0" fontId="4" fillId="0" borderId="7" xfId="0" applyFont="1" applyBorder="1"/>
    <xf numFmtId="0" fontId="7" fillId="0" borderId="7" xfId="0" applyFont="1" applyBorder="1" applyAlignment="1">
      <alignment horizontal="right"/>
    </xf>
    <xf numFmtId="0" fontId="4" fillId="0" borderId="7" xfId="0" quotePrefix="1" applyFont="1" applyBorder="1"/>
    <xf numFmtId="0" fontId="4" fillId="0" borderId="7" xfId="0" applyFont="1" applyBorder="1" applyAlignment="1">
      <alignment horizontal="center"/>
    </xf>
    <xf numFmtId="0" fontId="4" fillId="0" borderId="7" xfId="0" applyFont="1" applyBorder="1" applyAlignment="1">
      <alignment horizontal="right"/>
    </xf>
    <xf numFmtId="0" fontId="4" fillId="0" borderId="0" xfId="0" applyFont="1" applyBorder="1" applyAlignment="1">
      <alignment horizontal="center"/>
    </xf>
    <xf numFmtId="0" fontId="6" fillId="0" borderId="5" xfId="0" applyFont="1" applyBorder="1" applyAlignment="1">
      <alignment horizontal="right"/>
    </xf>
    <xf numFmtId="1" fontId="6" fillId="0" borderId="0" xfId="0" applyNumberFormat="1" applyFont="1" applyBorder="1" applyAlignment="1">
      <alignment horizontal="center"/>
    </xf>
    <xf numFmtId="0" fontId="6" fillId="0" borderId="0" xfId="0" applyFont="1" applyBorder="1" applyAlignment="1">
      <alignment horizontal="center"/>
    </xf>
    <xf numFmtId="0" fontId="4" fillId="0" borderId="8" xfId="0" applyFont="1" applyBorder="1"/>
    <xf numFmtId="0" fontId="4" fillId="0" borderId="0" xfId="0" applyFont="1" applyAlignment="1">
      <alignment horizontal="left"/>
    </xf>
    <xf numFmtId="0" fontId="10" fillId="0" borderId="0" xfId="0" applyFont="1"/>
    <xf numFmtId="0" fontId="6" fillId="0" borderId="0" xfId="0" applyFont="1" applyAlignment="1">
      <alignment horizontal="left" vertical="top"/>
    </xf>
    <xf numFmtId="0" fontId="4" fillId="0" borderId="12" xfId="0" applyFont="1" applyBorder="1"/>
    <xf numFmtId="0" fontId="4" fillId="0" borderId="13" xfId="0" applyFont="1" applyBorder="1"/>
    <xf numFmtId="0" fontId="4" fillId="0" borderId="15" xfId="0" applyFont="1" applyBorder="1"/>
    <xf numFmtId="0" fontId="4" fillId="0" borderId="0" xfId="0" applyFont="1" applyAlignment="1">
      <alignment horizontal="left" vertical="top"/>
    </xf>
    <xf numFmtId="0" fontId="2" fillId="0" borderId="17" xfId="0" applyFont="1" applyBorder="1"/>
    <xf numFmtId="0" fontId="0" fillId="0" borderId="17" xfId="0" applyFont="1" applyBorder="1"/>
    <xf numFmtId="0" fontId="4" fillId="0" borderId="17" xfId="0" applyFont="1" applyBorder="1"/>
    <xf numFmtId="0" fontId="2" fillId="0" borderId="17" xfId="0" applyFont="1" applyBorder="1" applyAlignment="1">
      <alignment horizontal="right"/>
    </xf>
    <xf numFmtId="0" fontId="15" fillId="0" borderId="0" xfId="7" applyFont="1"/>
    <xf numFmtId="0" fontId="16" fillId="0" borderId="0" xfId="7" applyFont="1"/>
    <xf numFmtId="0" fontId="17" fillId="0" borderId="0" xfId="7" applyFont="1"/>
    <xf numFmtId="0" fontId="17" fillId="0" borderId="0" xfId="7" applyFont="1" applyAlignment="1">
      <alignment horizontal="center"/>
    </xf>
    <xf numFmtId="0" fontId="17" fillId="0" borderId="0" xfId="7" applyFont="1" applyBorder="1" applyAlignment="1"/>
    <xf numFmtId="0" fontId="4" fillId="0" borderId="0" xfId="0" applyFont="1" applyAlignment="1"/>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7" fillId="0" borderId="7" xfId="0" applyFont="1" applyBorder="1"/>
    <xf numFmtId="0" fontId="7" fillId="0" borderId="0" xfId="0" applyFont="1" applyBorder="1" applyAlignment="1">
      <alignment horizontal="left"/>
    </xf>
    <xf numFmtId="0" fontId="6" fillId="0" borderId="7" xfId="0" applyFont="1" applyBorder="1" applyAlignment="1">
      <alignment horizontal="right"/>
    </xf>
    <xf numFmtId="0" fontId="6" fillId="0" borderId="18" xfId="0" applyFont="1" applyBorder="1" applyAlignment="1">
      <alignment horizontal="left"/>
    </xf>
    <xf numFmtId="0" fontId="2" fillId="0" borderId="17" xfId="0" applyFont="1" applyBorder="1" applyAlignment="1"/>
    <xf numFmtId="0" fontId="0" fillId="0" borderId="17" xfId="0" applyBorder="1" applyAlignment="1"/>
    <xf numFmtId="0" fontId="4" fillId="0" borderId="17" xfId="0" applyFont="1" applyBorder="1" applyAlignment="1"/>
    <xf numFmtId="14" fontId="4" fillId="0" borderId="0" xfId="0" applyNumberFormat="1" applyFont="1" applyBorder="1"/>
    <xf numFmtId="0" fontId="6" fillId="0" borderId="5" xfId="0" applyFont="1" applyFill="1" applyBorder="1"/>
    <xf numFmtId="0" fontId="0" fillId="0" borderId="0" xfId="0" applyFont="1"/>
    <xf numFmtId="0" fontId="4" fillId="0" borderId="5" xfId="0" applyFont="1" applyBorder="1" applyAlignment="1">
      <alignment horizontal="right"/>
    </xf>
    <xf numFmtId="0" fontId="4" fillId="0" borderId="20" xfId="0" applyFont="1" applyBorder="1" applyAlignment="1">
      <alignment horizontal="right"/>
    </xf>
    <xf numFmtId="0" fontId="4" fillId="0" borderId="22" xfId="0" applyFont="1" applyBorder="1"/>
    <xf numFmtId="0" fontId="7" fillId="0" borderId="5" xfId="0" applyFont="1" applyBorder="1" applyAlignment="1">
      <alignment horizontal="left"/>
    </xf>
    <xf numFmtId="0" fontId="0" fillId="0" borderId="0" xfId="0" applyFont="1" applyBorder="1" applyAlignment="1"/>
    <xf numFmtId="0" fontId="4" fillId="0" borderId="25" xfId="0" applyFont="1" applyBorder="1" applyAlignment="1">
      <alignment horizontal="right"/>
    </xf>
    <xf numFmtId="0" fontId="4" fillId="0" borderId="27" xfId="0" applyFont="1" applyBorder="1"/>
    <xf numFmtId="0" fontId="2" fillId="0" borderId="0" xfId="0" applyFont="1" applyBorder="1"/>
    <xf numFmtId="0" fontId="7" fillId="0" borderId="0" xfId="0" applyFont="1"/>
    <xf numFmtId="0" fontId="4" fillId="0" borderId="27" xfId="0" quotePrefix="1" applyFont="1" applyBorder="1"/>
    <xf numFmtId="0" fontId="4" fillId="0" borderId="0" xfId="0" quotePrefix="1" applyFont="1" applyBorder="1"/>
    <xf numFmtId="0" fontId="4" fillId="0" borderId="0" xfId="0" applyFont="1" applyBorder="1" applyAlignment="1">
      <alignment horizontal="left" vertical="top"/>
    </xf>
    <xf numFmtId="0" fontId="4" fillId="0" borderId="31" xfId="0" applyFont="1" applyBorder="1"/>
    <xf numFmtId="0" fontId="2" fillId="0" borderId="0" xfId="0" applyFont="1" applyBorder="1" applyAlignment="1">
      <alignment horizontal="right"/>
    </xf>
    <xf numFmtId="0" fontId="22" fillId="0" borderId="0" xfId="7" applyFont="1" applyAlignment="1">
      <alignment horizontal="right"/>
    </xf>
    <xf numFmtId="0" fontId="1" fillId="0" borderId="0" xfId="0" applyFont="1"/>
    <xf numFmtId="0" fontId="17" fillId="0" borderId="0" xfId="7" applyFont="1" applyAlignment="1">
      <alignment horizontal="right"/>
    </xf>
    <xf numFmtId="0" fontId="23" fillId="0" borderId="0" xfId="7" applyFont="1"/>
    <xf numFmtId="0" fontId="17" fillId="0" borderId="0" xfId="7" applyFont="1" applyFill="1" applyBorder="1" applyAlignment="1">
      <alignment horizontal="center"/>
    </xf>
    <xf numFmtId="0" fontId="17" fillId="2" borderId="28" xfId="7" quotePrefix="1" applyFont="1" applyFill="1" applyBorder="1"/>
    <xf numFmtId="0" fontId="4" fillId="2" borderId="28" xfId="0" applyFont="1" applyFill="1" applyBorder="1"/>
    <xf numFmtId="0" fontId="17" fillId="0" borderId="0" xfId="7" applyFont="1" applyBorder="1" applyAlignment="1">
      <alignment horizontal="center"/>
    </xf>
    <xf numFmtId="0" fontId="17" fillId="0" borderId="31" xfId="7" applyFont="1" applyBorder="1"/>
    <xf numFmtId="0" fontId="17" fillId="2" borderId="29" xfId="7" applyFont="1" applyFill="1" applyBorder="1"/>
    <xf numFmtId="0" fontId="4" fillId="2" borderId="29" xfId="0" applyFont="1" applyFill="1" applyBorder="1"/>
    <xf numFmtId="0" fontId="27" fillId="0" borderId="0" xfId="7" applyFont="1" applyBorder="1"/>
    <xf numFmtId="0" fontId="17" fillId="0" borderId="0" xfId="7" applyFont="1" applyBorder="1"/>
    <xf numFmtId="1" fontId="28" fillId="0" borderId="0" xfId="7" applyNumberFormat="1" applyFont="1" applyBorder="1" applyAlignment="1">
      <alignment horizontal="center"/>
    </xf>
    <xf numFmtId="0" fontId="17" fillId="2" borderId="30" xfId="7" applyFont="1" applyFill="1" applyBorder="1"/>
    <xf numFmtId="0" fontId="4" fillId="2" borderId="30" xfId="0" applyFont="1" applyFill="1" applyBorder="1"/>
    <xf numFmtId="0" fontId="17" fillId="0" borderId="0" xfId="7" applyFont="1" applyBorder="1" applyAlignment="1">
      <alignment horizontal="right"/>
    </xf>
    <xf numFmtId="0" fontId="17" fillId="0" borderId="0" xfId="7" quotePrefix="1" applyFont="1" applyBorder="1" applyAlignment="1">
      <alignment horizontal="right"/>
    </xf>
    <xf numFmtId="0" fontId="17" fillId="2" borderId="0" xfId="7" applyFont="1" applyFill="1"/>
    <xf numFmtId="0" fontId="4" fillId="2" borderId="0" xfId="0" applyFont="1" applyFill="1"/>
    <xf numFmtId="0" fontId="17" fillId="0" borderId="31" xfId="7" applyFont="1" applyBorder="1" applyAlignment="1">
      <alignment horizontal="center"/>
    </xf>
    <xf numFmtId="0" fontId="17" fillId="0" borderId="31" xfId="7" applyFont="1" applyBorder="1" applyAlignment="1">
      <alignment horizontal="left"/>
    </xf>
    <xf numFmtId="0" fontId="17" fillId="0" borderId="31" xfId="7" quotePrefix="1" applyFont="1" applyBorder="1" applyAlignment="1">
      <alignment horizontal="center"/>
    </xf>
    <xf numFmtId="165" fontId="17" fillId="0" borderId="31" xfId="7" applyNumberFormat="1" applyFont="1" applyBorder="1"/>
    <xf numFmtId="0" fontId="17" fillId="2" borderId="33" xfId="7" applyFont="1" applyFill="1" applyBorder="1" applyAlignment="1">
      <alignment horizontal="center"/>
    </xf>
    <xf numFmtId="0" fontId="29" fillId="2" borderId="0" xfId="7" applyFont="1" applyFill="1" applyAlignment="1">
      <alignment horizontal="center"/>
    </xf>
    <xf numFmtId="0" fontId="27" fillId="0" borderId="0" xfId="7" applyFont="1"/>
    <xf numFmtId="0" fontId="30" fillId="0" borderId="0" xfId="7" applyFont="1" applyBorder="1"/>
    <xf numFmtId="0" fontId="17" fillId="0" borderId="0" xfId="7" quotePrefix="1" applyFont="1" applyBorder="1" applyAlignment="1">
      <alignment horizontal="center"/>
    </xf>
    <xf numFmtId="0" fontId="4" fillId="2" borderId="35" xfId="0" applyFont="1" applyFill="1" applyBorder="1" applyAlignment="1">
      <alignment horizontal="center"/>
    </xf>
    <xf numFmtId="165" fontId="4" fillId="2" borderId="36" xfId="0" applyNumberFormat="1" applyFont="1" applyFill="1" applyBorder="1" applyAlignment="1">
      <alignment horizontal="right"/>
    </xf>
    <xf numFmtId="0" fontId="17" fillId="2" borderId="37" xfId="7" quotePrefix="1" applyFont="1" applyFill="1" applyBorder="1" applyAlignment="1">
      <alignment horizontal="center"/>
    </xf>
    <xf numFmtId="165" fontId="17" fillId="2" borderId="38" xfId="7" applyNumberFormat="1" applyFont="1" applyFill="1" applyBorder="1"/>
    <xf numFmtId="0" fontId="17" fillId="0" borderId="0" xfId="7" quotePrefix="1" applyFont="1" applyBorder="1" applyAlignment="1">
      <alignment horizontal="left"/>
    </xf>
    <xf numFmtId="0" fontId="4" fillId="2" borderId="37" xfId="0" applyFont="1" applyFill="1" applyBorder="1" applyAlignment="1">
      <alignment horizontal="center"/>
    </xf>
    <xf numFmtId="165" fontId="4" fillId="2" borderId="38" xfId="0" applyNumberFormat="1" applyFont="1" applyFill="1" applyBorder="1" applyAlignment="1">
      <alignment horizontal="right"/>
    </xf>
    <xf numFmtId="0" fontId="17" fillId="0" borderId="0" xfId="7" quotePrefix="1" applyFont="1" applyBorder="1"/>
    <xf numFmtId="0" fontId="17" fillId="2" borderId="0" xfId="7" applyFont="1" applyFill="1" applyBorder="1"/>
    <xf numFmtId="165" fontId="17" fillId="0" borderId="0" xfId="7" applyNumberFormat="1" applyFont="1" applyBorder="1"/>
    <xf numFmtId="0" fontId="17" fillId="0" borderId="0" xfId="7" applyFont="1" applyBorder="1" applyAlignment="1">
      <alignment horizontal="left"/>
    </xf>
    <xf numFmtId="0" fontId="17" fillId="0" borderId="0" xfId="7" applyFont="1" applyFill="1" applyBorder="1"/>
    <xf numFmtId="0" fontId="17" fillId="0" borderId="0" xfId="7" quotePrefix="1" applyFont="1" applyFill="1" applyBorder="1" applyAlignment="1">
      <alignment horizontal="center"/>
    </xf>
    <xf numFmtId="0" fontId="17" fillId="0" borderId="0" xfId="7" quotePrefix="1" applyFont="1" applyFill="1" applyBorder="1"/>
    <xf numFmtId="0" fontId="4" fillId="2" borderId="31" xfId="0" applyFont="1" applyFill="1" applyBorder="1" applyAlignment="1">
      <alignment horizontal="center"/>
    </xf>
    <xf numFmtId="0" fontId="17" fillId="2" borderId="0" xfId="7" quotePrefix="1" applyFont="1" applyFill="1" applyAlignment="1">
      <alignment horizontal="right"/>
    </xf>
    <xf numFmtId="0" fontId="1" fillId="0" borderId="31" xfId="0" applyFont="1" applyBorder="1"/>
    <xf numFmtId="0" fontId="17" fillId="0" borderId="31" xfId="7" quotePrefix="1" applyFont="1" applyFill="1" applyBorder="1" applyAlignment="1">
      <alignment horizontal="center"/>
    </xf>
    <xf numFmtId="165" fontId="17" fillId="0" borderId="31" xfId="7" applyNumberFormat="1" applyFont="1" applyFill="1" applyBorder="1"/>
    <xf numFmtId="0" fontId="4" fillId="2" borderId="39" xfId="0" applyFont="1" applyFill="1" applyBorder="1" applyAlignment="1">
      <alignment horizontal="center"/>
    </xf>
    <xf numFmtId="165" fontId="17" fillId="2" borderId="0" xfId="7" applyNumberFormat="1" applyFont="1" applyFill="1"/>
    <xf numFmtId="2" fontId="4" fillId="2" borderId="0" xfId="0" applyNumberFormat="1" applyFont="1" applyFill="1"/>
    <xf numFmtId="0" fontId="17" fillId="0" borderId="31" xfId="7" quotePrefix="1" applyFont="1" applyBorder="1"/>
    <xf numFmtId="0" fontId="28" fillId="0" borderId="0" xfId="7" applyFont="1" applyBorder="1" applyAlignment="1">
      <alignment horizontal="center"/>
    </xf>
    <xf numFmtId="165" fontId="17" fillId="0" borderId="40" xfId="7" applyNumberFormat="1" applyFont="1" applyBorder="1"/>
    <xf numFmtId="0" fontId="17" fillId="0" borderId="0" xfId="7" quotePrefix="1" applyFont="1" applyFill="1" applyBorder="1" applyAlignment="1">
      <alignment horizontal="left"/>
    </xf>
    <xf numFmtId="2" fontId="17" fillId="2" borderId="28" xfId="7" applyNumberFormat="1" applyFont="1" applyFill="1" applyBorder="1"/>
    <xf numFmtId="2" fontId="4" fillId="2" borderId="28" xfId="0" applyNumberFormat="1" applyFont="1" applyFill="1" applyBorder="1"/>
    <xf numFmtId="0" fontId="1" fillId="2" borderId="0" xfId="0" applyFont="1" applyFill="1" applyAlignment="1"/>
    <xf numFmtId="165" fontId="17" fillId="0" borderId="0" xfId="7" applyNumberFormat="1" applyFont="1" applyFill="1" applyBorder="1"/>
    <xf numFmtId="0" fontId="34" fillId="0" borderId="0" xfId="7" applyFont="1" applyBorder="1" applyAlignment="1">
      <alignment horizontal="center"/>
    </xf>
    <xf numFmtId="0" fontId="34" fillId="0" borderId="0" xfId="7" applyFont="1" applyFill="1" applyBorder="1" applyAlignment="1">
      <alignment horizontal="center"/>
    </xf>
    <xf numFmtId="0" fontId="29" fillId="2" borderId="0" xfId="0" applyFont="1" applyFill="1"/>
    <xf numFmtId="0" fontId="4" fillId="0" borderId="0" xfId="0" applyFont="1" applyFill="1" applyBorder="1"/>
    <xf numFmtId="0" fontId="17" fillId="2" borderId="0" xfId="7" applyFont="1" applyFill="1" applyAlignment="1">
      <alignment horizontal="center"/>
    </xf>
    <xf numFmtId="0" fontId="35" fillId="0" borderId="0" xfId="0" applyFont="1"/>
    <xf numFmtId="0" fontId="4" fillId="2" borderId="36" xfId="0" applyFont="1" applyFill="1" applyBorder="1" applyAlignment="1">
      <alignment horizontal="right"/>
    </xf>
    <xf numFmtId="0" fontId="4" fillId="2" borderId="38" xfId="0" applyFont="1" applyFill="1" applyBorder="1" applyAlignment="1">
      <alignment horizontal="right"/>
    </xf>
    <xf numFmtId="0" fontId="28" fillId="0" borderId="0" xfId="7" applyFont="1" applyBorder="1" applyAlignment="1">
      <alignment horizontal="right"/>
    </xf>
    <xf numFmtId="165" fontId="17" fillId="0" borderId="0" xfId="7" applyNumberFormat="1" applyFont="1" applyBorder="1" applyAlignment="1">
      <alignment horizontal="right"/>
    </xf>
    <xf numFmtId="0" fontId="4" fillId="2" borderId="38" xfId="0" applyFont="1" applyFill="1" applyBorder="1"/>
    <xf numFmtId="0" fontId="4" fillId="2" borderId="32" xfId="0" applyFont="1" applyFill="1" applyBorder="1"/>
    <xf numFmtId="0" fontId="4" fillId="2" borderId="41" xfId="0" applyFont="1" applyFill="1" applyBorder="1"/>
    <xf numFmtId="0" fontId="31" fillId="2" borderId="42" xfId="0" applyFont="1" applyFill="1" applyBorder="1"/>
    <xf numFmtId="0" fontId="4" fillId="2" borderId="34" xfId="0" applyFont="1" applyFill="1" applyBorder="1"/>
    <xf numFmtId="0" fontId="1" fillId="0" borderId="17" xfId="0" applyFont="1" applyBorder="1"/>
    <xf numFmtId="0" fontId="17" fillId="0" borderId="17" xfId="7" applyFont="1" applyBorder="1" applyAlignment="1">
      <alignment horizontal="center"/>
    </xf>
    <xf numFmtId="0" fontId="17" fillId="0" borderId="17" xfId="7" applyFont="1" applyFill="1" applyBorder="1" applyAlignment="1">
      <alignment horizontal="center"/>
    </xf>
    <xf numFmtId="165" fontId="17" fillId="0" borderId="0" xfId="7" applyNumberFormat="1" applyFont="1"/>
    <xf numFmtId="165" fontId="17" fillId="0" borderId="0" xfId="7" applyNumberFormat="1" applyFont="1" applyFill="1" applyBorder="1" applyAlignment="1">
      <alignment horizontal="right"/>
    </xf>
    <xf numFmtId="0" fontId="29" fillId="0" borderId="0" xfId="7" applyFont="1" applyBorder="1" applyAlignment="1">
      <alignment horizontal="center"/>
    </xf>
    <xf numFmtId="14" fontId="4" fillId="5" borderId="1" xfId="0" applyNumberFormat="1" applyFont="1" applyFill="1" applyBorder="1" applyAlignment="1"/>
    <xf numFmtId="0" fontId="7" fillId="0" borderId="0" xfId="0" quotePrefix="1" applyFont="1"/>
    <xf numFmtId="49" fontId="4" fillId="5" borderId="2" xfId="0" quotePrefix="1" applyNumberFormat="1" applyFont="1" applyFill="1" applyBorder="1" applyAlignment="1"/>
    <xf numFmtId="49" fontId="0" fillId="5" borderId="3" xfId="0" applyNumberFormat="1" applyFill="1" applyBorder="1" applyAlignment="1"/>
    <xf numFmtId="49" fontId="0" fillId="5" borderId="4" xfId="0" applyNumberFormat="1" applyFill="1" applyBorder="1" applyAlignment="1"/>
    <xf numFmtId="2" fontId="4" fillId="5" borderId="1" xfId="0" applyNumberFormat="1" applyFont="1" applyFill="1" applyBorder="1" applyAlignment="1">
      <alignment horizontal="center"/>
    </xf>
    <xf numFmtId="0" fontId="4" fillId="0" borderId="7" xfId="0" applyFont="1" applyBorder="1" applyAlignment="1"/>
    <xf numFmtId="165" fontId="4" fillId="6" borderId="1" xfId="0" applyNumberFormat="1" applyFont="1" applyFill="1" applyBorder="1" applyAlignment="1">
      <alignment horizontal="center"/>
    </xf>
    <xf numFmtId="0" fontId="18" fillId="0" borderId="0" xfId="0" applyFont="1" applyBorder="1" applyAlignment="1">
      <alignment horizontal="center"/>
    </xf>
    <xf numFmtId="0" fontId="7" fillId="0" borderId="7" xfId="0" applyFont="1" applyBorder="1" applyAlignment="1">
      <alignment horizontal="left"/>
    </xf>
    <xf numFmtId="2" fontId="4" fillId="6" borderId="1" xfId="0" applyNumberFormat="1" applyFont="1" applyFill="1" applyBorder="1" applyAlignment="1">
      <alignment horizontal="center"/>
    </xf>
    <xf numFmtId="0" fontId="4" fillId="0" borderId="44" xfId="0" applyFont="1" applyBorder="1"/>
    <xf numFmtId="1" fontId="4" fillId="4" borderId="1" xfId="0" applyNumberFormat="1" applyFont="1" applyFill="1" applyBorder="1" applyAlignment="1">
      <alignment horizontal="center"/>
    </xf>
    <xf numFmtId="0" fontId="4" fillId="0" borderId="45" xfId="0" applyFont="1" applyBorder="1"/>
    <xf numFmtId="0" fontId="4" fillId="0" borderId="16" xfId="0" applyFont="1" applyBorder="1" applyAlignment="1">
      <alignment horizontal="right"/>
    </xf>
    <xf numFmtId="0" fontId="4" fillId="0" borderId="14" xfId="0" applyFont="1" applyBorder="1" applyAlignment="1">
      <alignment horizontal="right"/>
    </xf>
    <xf numFmtId="2" fontId="4" fillId="4" borderId="1" xfId="0" applyNumberFormat="1" applyFont="1" applyFill="1" applyBorder="1" applyAlignment="1">
      <alignment horizontal="center"/>
    </xf>
    <xf numFmtId="2" fontId="4" fillId="0" borderId="0" xfId="0" applyNumberFormat="1" applyFont="1" applyBorder="1"/>
    <xf numFmtId="0" fontId="4" fillId="0" borderId="44" xfId="0" applyFont="1" applyBorder="1" applyAlignment="1">
      <alignment horizontal="center"/>
    </xf>
    <xf numFmtId="0" fontId="0" fillId="0" borderId="7" xfId="0" applyBorder="1"/>
    <xf numFmtId="0" fontId="4" fillId="5" borderId="2" xfId="0" applyFont="1" applyFill="1" applyBorder="1" applyAlignment="1"/>
    <xf numFmtId="0" fontId="0" fillId="5" borderId="3" xfId="0" applyFont="1" applyFill="1" applyBorder="1" applyAlignment="1"/>
    <xf numFmtId="0" fontId="0" fillId="5" borderId="4" xfId="0" applyFont="1" applyFill="1" applyBorder="1" applyAlignment="1"/>
    <xf numFmtId="2" fontId="4" fillId="5" borderId="6" xfId="0" applyNumberFormat="1" applyFont="1" applyFill="1" applyBorder="1" applyAlignment="1">
      <alignment horizontal="center"/>
    </xf>
    <xf numFmtId="1" fontId="4" fillId="5" borderId="1" xfId="0" applyNumberFormat="1" applyFont="1" applyFill="1" applyBorder="1" applyAlignment="1">
      <alignment horizontal="center"/>
    </xf>
    <xf numFmtId="164" fontId="4" fillId="4" borderId="1" xfId="0" applyNumberFormat="1" applyFont="1" applyFill="1" applyBorder="1" applyAlignment="1">
      <alignment horizontal="center"/>
    </xf>
    <xf numFmtId="1" fontId="17" fillId="6" borderId="1" xfId="0" applyNumberFormat="1" applyFont="1" applyFill="1" applyBorder="1" applyAlignment="1">
      <alignment horizontal="center"/>
    </xf>
    <xf numFmtId="1" fontId="4" fillId="5" borderId="2" xfId="0" applyNumberFormat="1" applyFont="1" applyFill="1" applyBorder="1" applyAlignment="1"/>
    <xf numFmtId="1" fontId="4" fillId="5" borderId="19" xfId="0" applyNumberFormat="1" applyFont="1" applyFill="1" applyBorder="1" applyAlignment="1"/>
    <xf numFmtId="2" fontId="6" fillId="0" borderId="1" xfId="0" applyNumberFormat="1" applyFont="1" applyBorder="1" applyAlignment="1">
      <alignment horizontal="center"/>
    </xf>
    <xf numFmtId="0" fontId="4" fillId="0" borderId="18" xfId="0" applyFont="1" applyBorder="1"/>
    <xf numFmtId="1" fontId="4" fillId="4" borderId="2" xfId="0" applyNumberFormat="1" applyFont="1" applyFill="1" applyBorder="1" applyAlignment="1">
      <alignment horizontal="center"/>
    </xf>
    <xf numFmtId="0" fontId="4" fillId="4" borderId="2" xfId="0" applyFont="1" applyFill="1" applyBorder="1" applyAlignment="1"/>
    <xf numFmtId="0" fontId="4" fillId="4" borderId="3" xfId="0" applyFont="1" applyFill="1" applyBorder="1" applyAlignment="1"/>
    <xf numFmtId="0" fontId="4" fillId="4" borderId="4" xfId="0" applyFont="1" applyFill="1" applyBorder="1" applyAlignment="1"/>
    <xf numFmtId="0" fontId="4" fillId="5" borderId="4" xfId="0" applyFont="1" applyFill="1" applyBorder="1" applyAlignment="1"/>
    <xf numFmtId="14" fontId="4" fillId="5" borderId="1" xfId="0" applyNumberFormat="1" applyFont="1" applyFill="1" applyBorder="1"/>
    <xf numFmtId="0" fontId="4" fillId="5" borderId="4" xfId="0" applyFont="1" applyFill="1" applyBorder="1"/>
    <xf numFmtId="0" fontId="4" fillId="4" borderId="4" xfId="0" applyFont="1" applyFill="1" applyBorder="1"/>
    <xf numFmtId="0" fontId="7" fillId="0" borderId="0" xfId="0" quotePrefix="1" applyFont="1" applyBorder="1"/>
    <xf numFmtId="1" fontId="4" fillId="4" borderId="21" xfId="0" applyNumberFormat="1" applyFont="1" applyFill="1" applyBorder="1" applyAlignment="1">
      <alignment horizontal="center"/>
    </xf>
    <xf numFmtId="1" fontId="4" fillId="5" borderId="26" xfId="0" applyNumberFormat="1" applyFont="1" applyFill="1" applyBorder="1" applyAlignment="1">
      <alignment horizontal="center"/>
    </xf>
    <xf numFmtId="1" fontId="4" fillId="5" borderId="21" xfId="0" applyNumberFormat="1" applyFont="1" applyFill="1" applyBorder="1" applyAlignment="1">
      <alignment horizontal="center"/>
    </xf>
    <xf numFmtId="0" fontId="4" fillId="0" borderId="28" xfId="0" applyFont="1" applyBorder="1" applyAlignment="1">
      <alignment horizontal="center"/>
    </xf>
    <xf numFmtId="0" fontId="4" fillId="5" borderId="23" xfId="0" applyFont="1" applyFill="1" applyBorder="1" applyAlignment="1">
      <alignment horizontal="center"/>
    </xf>
    <xf numFmtId="1" fontId="4" fillId="5" borderId="23" xfId="0" applyNumberFormat="1" applyFont="1" applyFill="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2" fontId="4" fillId="4" borderId="23" xfId="0" applyNumberFormat="1" applyFont="1" applyFill="1" applyBorder="1" applyAlignment="1">
      <alignment horizontal="center"/>
    </xf>
    <xf numFmtId="1" fontId="4" fillId="4" borderId="23" xfId="0" applyNumberFormat="1" applyFont="1" applyFill="1" applyBorder="1" applyAlignment="1">
      <alignment horizontal="center"/>
    </xf>
    <xf numFmtId="0" fontId="4" fillId="4" borderId="23" xfId="0" applyFont="1" applyFill="1" applyBorder="1" applyAlignment="1">
      <alignment horizontal="center"/>
    </xf>
    <xf numFmtId="1" fontId="17" fillId="4" borderId="32" xfId="7" applyNumberFormat="1" applyFont="1" applyFill="1" applyBorder="1" applyAlignment="1">
      <alignment horizontal="left"/>
    </xf>
    <xf numFmtId="165" fontId="17" fillId="4" borderId="32" xfId="7" applyNumberFormat="1" applyFont="1" applyFill="1" applyBorder="1"/>
    <xf numFmtId="0" fontId="17" fillId="4" borderId="32" xfId="7" applyFont="1" applyFill="1" applyBorder="1" applyAlignment="1">
      <alignment horizontal="center"/>
    </xf>
    <xf numFmtId="165" fontId="17" fillId="6" borderId="34" xfId="7" applyNumberFormat="1" applyFont="1" applyFill="1" applyBorder="1"/>
    <xf numFmtId="165" fontId="31" fillId="6" borderId="32" xfId="7" applyNumberFormat="1" applyFont="1" applyFill="1" applyBorder="1"/>
    <xf numFmtId="0" fontId="31" fillId="6" borderId="32" xfId="7" applyFont="1" applyFill="1" applyBorder="1"/>
    <xf numFmtId="2" fontId="31" fillId="6" borderId="32" xfId="7" applyNumberFormat="1" applyFont="1" applyFill="1" applyBorder="1"/>
    <xf numFmtId="2" fontId="17" fillId="4" borderId="32" xfId="7" applyNumberFormat="1" applyFont="1" applyFill="1" applyBorder="1"/>
    <xf numFmtId="0" fontId="17" fillId="4" borderId="32" xfId="7" applyFont="1" applyFill="1" applyBorder="1"/>
    <xf numFmtId="1" fontId="17" fillId="4" borderId="32" xfId="7" applyNumberFormat="1" applyFont="1" applyFill="1" applyBorder="1"/>
    <xf numFmtId="165" fontId="31" fillId="6" borderId="32" xfId="7" applyNumberFormat="1" applyFont="1" applyFill="1" applyBorder="1" applyAlignment="1">
      <alignment horizontal="right"/>
    </xf>
    <xf numFmtId="2" fontId="17" fillId="4" borderId="32" xfId="7" applyNumberFormat="1" applyFont="1" applyFill="1" applyBorder="1" applyAlignment="1">
      <alignment horizontal="center"/>
    </xf>
    <xf numFmtId="164" fontId="17" fillId="4" borderId="32" xfId="7" applyNumberFormat="1" applyFont="1" applyFill="1" applyBorder="1"/>
    <xf numFmtId="0" fontId="41" fillId="4" borderId="46" xfId="7" applyFont="1" applyFill="1" applyBorder="1" applyAlignment="1">
      <alignment horizontal="center" vertical="center"/>
    </xf>
    <xf numFmtId="0" fontId="41" fillId="4" borderId="46" xfId="7" applyFont="1" applyFill="1" applyBorder="1" applyAlignment="1"/>
    <xf numFmtId="165" fontId="17" fillId="6" borderId="43" xfId="7" applyNumberFormat="1" applyFont="1" applyFill="1" applyBorder="1" applyAlignment="1">
      <alignment horizontal="right"/>
    </xf>
    <xf numFmtId="0" fontId="40" fillId="0" borderId="0" xfId="0" applyFont="1" applyBorder="1" applyAlignment="1">
      <alignment horizontal="center"/>
    </xf>
    <xf numFmtId="0" fontId="4" fillId="0" borderId="30" xfId="0" quotePrefix="1" applyFont="1" applyBorder="1"/>
    <xf numFmtId="0" fontId="4" fillId="0" borderId="33" xfId="0" applyFont="1" applyBorder="1"/>
    <xf numFmtId="0" fontId="4" fillId="0" borderId="37" xfId="0" applyFont="1" applyBorder="1" applyAlignment="1">
      <alignment horizontal="center"/>
    </xf>
    <xf numFmtId="0" fontId="40" fillId="0" borderId="47" xfId="0" applyFont="1" applyBorder="1" applyAlignment="1">
      <alignment horizontal="center"/>
    </xf>
    <xf numFmtId="0" fontId="4" fillId="0" borderId="37" xfId="0" applyFont="1" applyBorder="1"/>
    <xf numFmtId="0" fontId="4" fillId="0" borderId="38" xfId="0" applyFont="1" applyBorder="1"/>
    <xf numFmtId="0" fontId="4" fillId="0" borderId="48" xfId="0" quotePrefix="1" applyFont="1" applyBorder="1"/>
    <xf numFmtId="0" fontId="1" fillId="0" borderId="0" xfId="0" applyFont="1" applyBorder="1"/>
    <xf numFmtId="14" fontId="0" fillId="0" borderId="0" xfId="0" applyNumberFormat="1" applyAlignment="1">
      <alignment horizontal="left"/>
    </xf>
    <xf numFmtId="0" fontId="0" fillId="0" borderId="0" xfId="0" applyBorder="1"/>
    <xf numFmtId="0" fontId="0" fillId="0" borderId="31" xfId="0" applyBorder="1"/>
    <xf numFmtId="0" fontId="23" fillId="4" borderId="0" xfId="7" applyFont="1" applyFill="1"/>
    <xf numFmtId="0" fontId="23" fillId="5" borderId="0" xfId="7" applyFont="1" applyFill="1"/>
    <xf numFmtId="0" fontId="7" fillId="6" borderId="0" xfId="0" applyFont="1" applyFill="1"/>
    <xf numFmtId="0" fontId="4" fillId="5" borderId="9" xfId="0" applyFont="1" applyFill="1" applyBorder="1"/>
    <xf numFmtId="0" fontId="4" fillId="5" borderId="10" xfId="0" applyFont="1" applyFill="1" applyBorder="1"/>
    <xf numFmtId="0" fontId="4" fillId="5" borderId="11" xfId="0" applyFont="1" applyFill="1" applyBorder="1"/>
    <xf numFmtId="0" fontId="4" fillId="5" borderId="12" xfId="0" applyFont="1" applyFill="1" applyBorder="1"/>
    <xf numFmtId="0" fontId="4" fillId="5" borderId="0" xfId="0" applyFont="1" applyFill="1" applyBorder="1"/>
    <xf numFmtId="0" fontId="4" fillId="5" borderId="13" xfId="0" applyFont="1" applyFill="1" applyBorder="1"/>
    <xf numFmtId="0" fontId="4" fillId="5" borderId="14" xfId="0" applyFont="1" applyFill="1" applyBorder="1"/>
    <xf numFmtId="0" fontId="4" fillId="5" borderId="15" xfId="0" applyFont="1" applyFill="1" applyBorder="1"/>
    <xf numFmtId="0" fontId="4" fillId="5" borderId="16" xfId="0" applyFont="1" applyFill="1" applyBorder="1"/>
    <xf numFmtId="0" fontId="4" fillId="5" borderId="2" xfId="0" applyFont="1" applyFill="1" applyBorder="1"/>
    <xf numFmtId="0" fontId="4" fillId="0" borderId="0" xfId="0" applyFont="1" applyFill="1"/>
    <xf numFmtId="0" fontId="4" fillId="4" borderId="2" xfId="0" applyFont="1" applyFill="1" applyBorder="1" applyAlignment="1"/>
    <xf numFmtId="0" fontId="7" fillId="0" borderId="49" xfId="0" applyFont="1" applyBorder="1" applyAlignment="1">
      <alignment horizontal="center"/>
    </xf>
    <xf numFmtId="0" fontId="4" fillId="0" borderId="49" xfId="0" applyFont="1" applyBorder="1" applyAlignment="1">
      <alignment horizontal="center"/>
    </xf>
    <xf numFmtId="0" fontId="4" fillId="0" borderId="50" xfId="0" quotePrefix="1" applyFont="1" applyBorder="1" applyAlignment="1">
      <alignment horizontal="center"/>
    </xf>
    <xf numFmtId="0" fontId="4" fillId="0" borderId="50" xfId="0" applyFont="1" applyBorder="1" applyAlignment="1">
      <alignment horizontal="center"/>
    </xf>
    <xf numFmtId="0" fontId="4" fillId="0" borderId="1" xfId="0" applyFont="1" applyBorder="1" applyAlignment="1">
      <alignment horizontal="center"/>
    </xf>
    <xf numFmtId="9" fontId="31" fillId="0" borderId="0" xfId="13" applyFont="1" applyAlignment="1">
      <alignment horizontal="left"/>
    </xf>
    <xf numFmtId="0" fontId="4" fillId="0" borderId="0" xfId="0" quotePrefix="1" applyFont="1"/>
    <xf numFmtId="0" fontId="17" fillId="5" borderId="2" xfId="0" applyFont="1" applyFill="1" applyBorder="1" applyAlignment="1"/>
    <xf numFmtId="0" fontId="42" fillId="5" borderId="4" xfId="0" applyFont="1" applyFill="1" applyBorder="1" applyAlignment="1"/>
    <xf numFmtId="0" fontId="39" fillId="3" borderId="0" xfId="7" applyFont="1" applyFill="1" applyAlignment="1">
      <alignment horizontal="center"/>
    </xf>
    <xf numFmtId="0" fontId="0" fillId="0" borderId="0" xfId="0" applyAlignment="1">
      <alignment horizontal="center"/>
    </xf>
    <xf numFmtId="0" fontId="0" fillId="0" borderId="0" xfId="0" applyAlignment="1"/>
    <xf numFmtId="0" fontId="6" fillId="0" borderId="0" xfId="0" applyFont="1" applyBorder="1" applyAlignment="1">
      <alignment horizontal="left"/>
    </xf>
    <xf numFmtId="0" fontId="6" fillId="0" borderId="5" xfId="0" applyFont="1" applyFill="1" applyBorder="1" applyAlignment="1">
      <alignment horizontal="left"/>
    </xf>
    <xf numFmtId="0" fontId="4" fillId="0" borderId="7" xfId="0" applyFont="1" applyBorder="1" applyAlignment="1"/>
    <xf numFmtId="0" fontId="0" fillId="0" borderId="7" xfId="0" applyFont="1" applyBorder="1" applyAlignment="1"/>
    <xf numFmtId="0" fontId="4" fillId="0" borderId="13" xfId="0" applyFont="1" applyBorder="1" applyAlignment="1">
      <alignment horizontal="center"/>
    </xf>
    <xf numFmtId="0" fontId="0" fillId="0" borderId="12" xfId="0" applyBorder="1" applyAlignment="1">
      <alignment horizontal="center"/>
    </xf>
    <xf numFmtId="0" fontId="39" fillId="3" borderId="0" xfId="0" applyFont="1" applyFill="1" applyAlignment="1">
      <alignment horizontal="center"/>
    </xf>
    <xf numFmtId="14" fontId="4" fillId="4" borderId="2" xfId="0" applyNumberFormat="1" applyFont="1" applyFill="1" applyBorder="1" applyAlignment="1"/>
    <xf numFmtId="0" fontId="0" fillId="4" borderId="4" xfId="0" applyFill="1" applyBorder="1" applyAlignment="1"/>
    <xf numFmtId="0" fontId="4" fillId="5" borderId="2" xfId="0" applyFont="1" applyFill="1" applyBorder="1" applyAlignment="1"/>
    <xf numFmtId="0" fontId="0" fillId="5" borderId="3" xfId="0" applyFill="1" applyBorder="1" applyAlignment="1"/>
    <xf numFmtId="0" fontId="0" fillId="5" borderId="4" xfId="0" applyFill="1" applyBorder="1" applyAlignment="1"/>
    <xf numFmtId="0" fontId="4" fillId="4" borderId="2" xfId="0" applyFont="1" applyFill="1" applyBorder="1" applyAlignment="1"/>
    <xf numFmtId="0" fontId="0" fillId="4" borderId="3" xfId="0" applyFill="1" applyBorder="1" applyAlignment="1"/>
    <xf numFmtId="0" fontId="4" fillId="0" borderId="5" xfId="0" applyFont="1" applyBorder="1" applyAlignment="1"/>
    <xf numFmtId="0" fontId="0" fillId="0" borderId="5" xfId="0" applyFont="1" applyBorder="1" applyAlignment="1"/>
    <xf numFmtId="0" fontId="0" fillId="0" borderId="0" xfId="0" applyFont="1" applyBorder="1" applyAlignment="1">
      <alignment horizontal="left"/>
    </xf>
    <xf numFmtId="0" fontId="4" fillId="0" borderId="2" xfId="0" applyFont="1" applyBorder="1" applyAlignment="1"/>
    <xf numFmtId="0" fontId="0" fillId="0" borderId="4" xfId="0" applyFont="1" applyBorder="1" applyAlignment="1"/>
    <xf numFmtId="0" fontId="4" fillId="0" borderId="9" xfId="0" applyFont="1" applyBorder="1" applyAlignment="1"/>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0" xfId="0" applyFont="1" applyBorder="1" applyAlignment="1"/>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4" fillId="0" borderId="0" xfId="0" applyFont="1" applyAlignment="1">
      <alignment wrapText="1"/>
    </xf>
    <xf numFmtId="0" fontId="0" fillId="0" borderId="0" xfId="0" applyFont="1" applyAlignment="1">
      <alignment wrapText="1"/>
    </xf>
    <xf numFmtId="0" fontId="4" fillId="5" borderId="23" xfId="0" applyFont="1" applyFill="1" applyBorder="1" applyAlignment="1"/>
    <xf numFmtId="0" fontId="0" fillId="5" borderId="24" xfId="0" applyFont="1" applyFill="1" applyBorder="1" applyAlignment="1"/>
    <xf numFmtId="0" fontId="29" fillId="2" borderId="0" xfId="7" applyFont="1" applyFill="1" applyAlignment="1">
      <alignment horizontal="center"/>
    </xf>
    <xf numFmtId="0" fontId="1" fillId="2" borderId="0" xfId="0" applyFont="1" applyFill="1" applyAlignment="1">
      <alignment horizontal="center"/>
    </xf>
    <xf numFmtId="0" fontId="33" fillId="2" borderId="0" xfId="7" quotePrefix="1" applyFont="1" applyFill="1" applyAlignment="1">
      <alignment horizontal="center"/>
    </xf>
    <xf numFmtId="0" fontId="17" fillId="0" borderId="0" xfId="7" applyFont="1" applyBorder="1" applyAlignment="1"/>
    <xf numFmtId="0" fontId="4" fillId="0" borderId="0" xfId="0" applyFont="1" applyBorder="1" applyAlignment="1"/>
    <xf numFmtId="14" fontId="17" fillId="4" borderId="2" xfId="7" applyNumberFormat="1" applyFont="1" applyFill="1" applyBorder="1" applyAlignment="1"/>
    <xf numFmtId="0" fontId="17" fillId="2" borderId="29" xfId="7" quotePrefix="1" applyFont="1" applyFill="1" applyBorder="1" applyAlignment="1">
      <alignment horizontal="left" wrapText="1"/>
    </xf>
    <xf numFmtId="0" fontId="0" fillId="2" borderId="29" xfId="0" applyFill="1" applyBorder="1" applyAlignment="1">
      <alignment wrapText="1"/>
    </xf>
    <xf numFmtId="0" fontId="0" fillId="2" borderId="30" xfId="0" applyFill="1" applyBorder="1" applyAlignment="1">
      <alignment wrapText="1"/>
    </xf>
    <xf numFmtId="0" fontId="33" fillId="2" borderId="0" xfId="7" applyFont="1" applyFill="1" applyAlignment="1">
      <alignment horizontal="center"/>
    </xf>
    <xf numFmtId="0" fontId="4" fillId="0" borderId="0" xfId="0" applyFont="1" applyBorder="1" applyAlignment="1">
      <alignment horizontal="left"/>
    </xf>
  </cellXfs>
  <cellStyles count="14">
    <cellStyle name="Komma 2" xfId="1"/>
    <cellStyle name="Procent" xfId="13" builtinId="5"/>
    <cellStyle name="Procent 2" xfId="2"/>
    <cellStyle name="Procent 2 2" xfId="3"/>
    <cellStyle name="Procent 2 3" xfId="4"/>
    <cellStyle name="Procent 3" xfId="5"/>
    <cellStyle name="Procent 4" xfId="6"/>
    <cellStyle name="Standaard" xfId="0" builtinId="0"/>
    <cellStyle name="Standaard 2" xfId="7"/>
    <cellStyle name="Standaard 2 2" xfId="8"/>
    <cellStyle name="Standaard 2 3" xfId="9"/>
    <cellStyle name="Standaard 2 4" xfId="10"/>
    <cellStyle name="Standaard 3" xfId="11"/>
    <cellStyle name="Standaard 4" xfId="12"/>
  </cellStyles>
  <dxfs count="0"/>
  <tableStyles count="0" defaultTableStyle="TableStyleMedium2" defaultPivotStyle="PivotStyleLight16"/>
  <colors>
    <mruColors>
      <color rgb="FFEAEAEA"/>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475281</xdr:colOff>
      <xdr:row>0</xdr:row>
      <xdr:rowOff>19050</xdr:rowOff>
    </xdr:from>
    <xdr:to>
      <xdr:col>9</xdr:col>
      <xdr:colOff>467119</xdr:colOff>
      <xdr:row>2</xdr:row>
      <xdr:rowOff>76200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8956" y="19050"/>
          <a:ext cx="2315938" cy="438150"/>
        </a:xfrm>
        <a:prstGeom prst="rect">
          <a:avLst/>
        </a:prstGeom>
      </xdr:spPr>
    </xdr:pic>
    <xdr:clientData/>
  </xdr:twoCellAnchor>
  <xdr:twoCellAnchor editAs="oneCell">
    <xdr:from>
      <xdr:col>1</xdr:col>
      <xdr:colOff>0</xdr:colOff>
      <xdr:row>0</xdr:row>
      <xdr:rowOff>0</xdr:rowOff>
    </xdr:from>
    <xdr:to>
      <xdr:col>1</xdr:col>
      <xdr:colOff>523875</xdr:colOff>
      <xdr:row>2</xdr:row>
      <xdr:rowOff>150254</xdr:rowOff>
    </xdr:to>
    <xdr:pic>
      <xdr:nvPicPr>
        <xdr:cNvPr id="5" name="Afbeelding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523875" cy="531254"/>
        </a:xfrm>
        <a:prstGeom prst="rect">
          <a:avLst/>
        </a:prstGeom>
      </xdr:spPr>
    </xdr:pic>
    <xdr:clientData/>
  </xdr:twoCellAnchor>
  <xdr:oneCellAnchor>
    <xdr:from>
      <xdr:col>1</xdr:col>
      <xdr:colOff>9525</xdr:colOff>
      <xdr:row>9</xdr:row>
      <xdr:rowOff>114300</xdr:rowOff>
    </xdr:from>
    <xdr:ext cx="5400675" cy="6810375"/>
    <xdr:sp macro="" textlink="">
      <xdr:nvSpPr>
        <xdr:cNvPr id="6" name="Tekstvak 5"/>
        <xdr:cNvSpPr txBox="1"/>
      </xdr:nvSpPr>
      <xdr:spPr>
        <a:xfrm>
          <a:off x="238125" y="1828800"/>
          <a:ext cx="5400675" cy="681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15000"/>
            </a:lnSpc>
            <a:spcAft>
              <a:spcPts val="300"/>
            </a:spcAft>
          </a:pPr>
          <a:r>
            <a:rPr lang="en-GB" sz="1100" b="1" i="1">
              <a:effectLst/>
              <a:latin typeface="+mn-lt"/>
              <a:ea typeface="Calibri"/>
              <a:cs typeface="Times New Roman"/>
            </a:rPr>
            <a:t>Overall procedure for a space heater package:</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hot water storage tank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hot water storage tank (PD-HWST), using the data in the technical document (TD-HWST)</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solar device for space and combination heater (TD-SH-SD)</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solar device for space and combination heater (PD-SH-PA), using the data in the technical document (TD-SH-PA)</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space heater package (TD-SH-PA), using the data in the technical document of the hot water storage tank (TD-HWST) and the solar device for space and combination heater or their product fiches</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space heater package (PD-SH-PA), using the data in the product fiche of the hot water storage tank (PD-HWST) and the solar device for space and combination heater</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package energy label, based on the label class determined in the product fiche of the package (PD-SH-PA)</a:t>
          </a:r>
          <a:endParaRPr lang="nl-NL" sz="1800">
            <a:effectLst/>
            <a:latin typeface="+mn-lt"/>
            <a:ea typeface="Calibri"/>
            <a:cs typeface="Times New Roman"/>
          </a:endParaRPr>
        </a:p>
        <a:p>
          <a:pPr>
            <a:lnSpc>
              <a:spcPct val="115000"/>
            </a:lnSpc>
            <a:spcAft>
              <a:spcPts val="300"/>
            </a:spcAft>
          </a:pPr>
          <a:r>
            <a:rPr lang="en-GB" sz="1100" b="1" i="1">
              <a:effectLst/>
              <a:latin typeface="+mn-lt"/>
              <a:ea typeface="Calibri"/>
              <a:cs typeface="Times New Roman"/>
            </a:rPr>
            <a:t>Notes:</a:t>
          </a:r>
          <a:endParaRPr lang="nl-NL" sz="1800">
            <a:effectLst/>
            <a:latin typeface="+mn-lt"/>
            <a:ea typeface="Calibri"/>
            <a:cs typeface="Times New Roman"/>
          </a:endParaRPr>
        </a:p>
        <a:p>
          <a:pPr marL="342900" lvl="0" indent="-342900">
            <a:lnSpc>
              <a:spcPct val="115000"/>
            </a:lnSpc>
            <a:spcAft>
              <a:spcPts val="300"/>
            </a:spcAft>
            <a:buFont typeface="Symbol"/>
            <a:buChar char=""/>
          </a:pPr>
          <a:r>
            <a:rPr lang="en-GB" sz="1100">
              <a:effectLst/>
              <a:latin typeface="+mn-lt"/>
              <a:ea typeface="Calibri"/>
              <a:cs typeface="Times New Roman"/>
            </a:rPr>
            <a:t>If one or more components of the package are purchased from another supplier, preferably the documentation of those components should be copied to the corresponding worksheets in this workbook to preserve the automation of the worksheets.</a:t>
          </a:r>
        </a:p>
        <a:p>
          <a:pPr marL="342900" lvl="0" indent="-342900">
            <a:lnSpc>
              <a:spcPct val="115000"/>
            </a:lnSpc>
            <a:spcAft>
              <a:spcPts val="300"/>
            </a:spcAft>
            <a:buFont typeface="Symbol"/>
            <a:buChar char=""/>
          </a:pPr>
          <a:r>
            <a:rPr lang="en-GB" sz="1100">
              <a:effectLst/>
              <a:latin typeface="+mn-lt"/>
              <a:ea typeface="Calibri"/>
              <a:cs typeface="Times New Roman"/>
            </a:rPr>
            <a:t>If the technical documents of one or more components of the package are not available, you can use the product fiche to enter the data in the technical document. Enter in the reference to that technical document: ‘not available’.</a:t>
          </a:r>
        </a:p>
        <a:p>
          <a:pPr marL="342900" lvl="0" indent="-342900">
            <a:lnSpc>
              <a:spcPct val="115000"/>
            </a:lnSpc>
            <a:spcAft>
              <a:spcPts val="300"/>
            </a:spcAft>
            <a:buFont typeface="Symbol"/>
            <a:buChar char=""/>
          </a:pPr>
          <a:r>
            <a:rPr lang="en-GB" sz="1100">
              <a:effectLst/>
              <a:latin typeface="+mn-lt"/>
              <a:ea typeface="Calibri"/>
              <a:cs typeface="Times New Roman"/>
            </a:rPr>
            <a:t>The automation assumes that the product fiches are completed based on the data in the technical documents. If the underlying technical documents of a package are not available, the data from the corresponding product fiches should be entered in the package technical document.</a:t>
          </a:r>
        </a:p>
        <a:p>
          <a:pPr marL="342900" lvl="0" indent="-342900">
            <a:lnSpc>
              <a:spcPct val="115000"/>
            </a:lnSpc>
            <a:spcAft>
              <a:spcPts val="300"/>
            </a:spcAft>
            <a:buFont typeface="Symbol"/>
            <a:buChar char=""/>
          </a:pPr>
          <a:r>
            <a:rPr lang="en-GB" sz="1100">
              <a:effectLst/>
              <a:latin typeface="+mn-lt"/>
              <a:ea typeface="Calibri"/>
              <a:cs typeface="Times New Roman"/>
            </a:rPr>
            <a:t>Although the workbook is prepared with the at most care, errors cannot be ruled out. If so, please report those errors to vaconsult@vaconsult.net. </a:t>
          </a:r>
        </a:p>
        <a:p>
          <a:pPr marL="342900" lvl="0" indent="-342900">
            <a:lnSpc>
              <a:spcPct val="115000"/>
            </a:lnSpc>
            <a:spcAft>
              <a:spcPts val="300"/>
            </a:spcAft>
            <a:buFont typeface="Symbol"/>
            <a:buChar char=""/>
          </a:pPr>
          <a:r>
            <a:rPr lang="en-GB" sz="1100">
              <a:effectLst/>
              <a:latin typeface="+mn-lt"/>
              <a:ea typeface="Calibri"/>
              <a:cs typeface="Times New Roman"/>
            </a:rPr>
            <a:t>It goes without saying that vAConsult cannot be held liable for any damages arising from the use of this software</a:t>
          </a:r>
        </a:p>
        <a:p>
          <a:endParaRPr lang="nl-NL" sz="1100"/>
        </a:p>
      </xdr:txBody>
    </xdr:sp>
    <xdr:clientData/>
  </xdr:oneCellAnchor>
  <xdr:twoCellAnchor editAs="oneCell">
    <xdr:from>
      <xdr:col>10</xdr:col>
      <xdr:colOff>114300</xdr:colOff>
      <xdr:row>10</xdr:row>
      <xdr:rowOff>0</xdr:rowOff>
    </xdr:from>
    <xdr:to>
      <xdr:col>18</xdr:col>
      <xdr:colOff>315034</xdr:colOff>
      <xdr:row>21</xdr:row>
      <xdr:rowOff>76503</xdr:rowOff>
    </xdr:to>
    <xdr:pic>
      <xdr:nvPicPr>
        <xdr:cNvPr id="7" name="Afbeelding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76925" y="1905000"/>
          <a:ext cx="5077534" cy="2172003"/>
        </a:xfrm>
        <a:prstGeom prst="rect">
          <a:avLst/>
        </a:prstGeom>
      </xdr:spPr>
    </xdr:pic>
    <xdr:clientData/>
  </xdr:twoCellAnchor>
  <xdr:oneCellAnchor>
    <xdr:from>
      <xdr:col>10</xdr:col>
      <xdr:colOff>190499</xdr:colOff>
      <xdr:row>22</xdr:row>
      <xdr:rowOff>38099</xdr:rowOff>
    </xdr:from>
    <xdr:ext cx="5095875" cy="3536866"/>
    <xdr:sp macro="" textlink="">
      <xdr:nvSpPr>
        <xdr:cNvPr id="8" name="Tekstvak 7"/>
        <xdr:cNvSpPr txBox="1"/>
      </xdr:nvSpPr>
      <xdr:spPr>
        <a:xfrm>
          <a:off x="5953124" y="4229099"/>
          <a:ext cx="5095875" cy="353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a:solidFill>
                <a:schemeClr val="accent1"/>
              </a:solidFill>
            </a:rPr>
            <a:t>Copyright (c) 2014,</a:t>
          </a:r>
          <a:r>
            <a:rPr lang="nl-NL" baseline="0">
              <a:solidFill>
                <a:schemeClr val="accent1"/>
              </a:solidFill>
            </a:rPr>
            <a:t> </a:t>
          </a:r>
          <a:r>
            <a:rPr lang="nl-NL">
              <a:solidFill>
                <a:schemeClr val="accent1"/>
              </a:solidFill>
            </a:rPr>
            <a:t>vAConsult,</a:t>
          </a:r>
          <a:r>
            <a:rPr lang="nl-NL" baseline="0">
              <a:solidFill>
                <a:schemeClr val="accent1"/>
              </a:solidFill>
            </a:rPr>
            <a:t> The Netherlands</a:t>
          </a:r>
        </a:p>
        <a:p>
          <a:endParaRPr lang="nl-NL">
            <a:solidFill>
              <a:schemeClr val="accent1"/>
            </a:solidFill>
          </a:endParaRPr>
        </a:p>
        <a:p>
          <a:r>
            <a:rPr lang="nl-NL">
              <a:solidFill>
                <a:schemeClr val="accent1"/>
              </a:solidFill>
            </a:rPr>
            <a:t>Permission is hereby granted, free of charge, to any person obtaining a copy</a:t>
          </a:r>
          <a:br>
            <a:rPr lang="nl-NL">
              <a:solidFill>
                <a:schemeClr val="accent1"/>
              </a:solidFill>
            </a:rPr>
          </a:br>
          <a:r>
            <a:rPr lang="nl-NL">
              <a:solidFill>
                <a:schemeClr val="accent1"/>
              </a:solidFill>
            </a:rPr>
            <a:t>of this software and associated documentation files (the "Software"), to deal</a:t>
          </a:r>
          <a:br>
            <a:rPr lang="nl-NL">
              <a:solidFill>
                <a:schemeClr val="accent1"/>
              </a:solidFill>
            </a:rPr>
          </a:br>
          <a:r>
            <a:rPr lang="nl-NL">
              <a:solidFill>
                <a:schemeClr val="accent1"/>
              </a:solidFill>
            </a:rPr>
            <a:t>in the Software without restriction, including without limitation the rights</a:t>
          </a:r>
          <a:br>
            <a:rPr lang="nl-NL">
              <a:solidFill>
                <a:schemeClr val="accent1"/>
              </a:solidFill>
            </a:rPr>
          </a:br>
          <a:r>
            <a:rPr lang="nl-NL">
              <a:solidFill>
                <a:schemeClr val="accent1"/>
              </a:solidFill>
            </a:rPr>
            <a:t>to use, copy, modify, merge, publish, distribute, sublicense, and/or sell</a:t>
          </a:r>
          <a:br>
            <a:rPr lang="nl-NL">
              <a:solidFill>
                <a:schemeClr val="accent1"/>
              </a:solidFill>
            </a:rPr>
          </a:br>
          <a:r>
            <a:rPr lang="nl-NL">
              <a:solidFill>
                <a:schemeClr val="accent1"/>
              </a:solidFill>
            </a:rPr>
            <a:t>copies of the Software, and to permit persons to whom the Software is</a:t>
          </a:r>
          <a:br>
            <a:rPr lang="nl-NL">
              <a:solidFill>
                <a:schemeClr val="accent1"/>
              </a:solidFill>
            </a:rPr>
          </a:br>
          <a:r>
            <a:rPr lang="nl-NL">
              <a:solidFill>
                <a:schemeClr val="accent1"/>
              </a:solidFill>
            </a:rPr>
            <a:t>furnished to do so, subject to the following conditions:</a:t>
          </a:r>
        </a:p>
        <a:p>
          <a:endParaRPr lang="nl-NL">
            <a:solidFill>
              <a:schemeClr val="accent1"/>
            </a:solidFill>
          </a:endParaRPr>
        </a:p>
        <a:p>
          <a:r>
            <a:rPr lang="nl-NL">
              <a:solidFill>
                <a:schemeClr val="accent1"/>
              </a:solidFill>
            </a:rPr>
            <a:t>The above copyright notice and this permission notice shall be included in</a:t>
          </a:r>
          <a:br>
            <a:rPr lang="nl-NL">
              <a:solidFill>
                <a:schemeClr val="accent1"/>
              </a:solidFill>
            </a:rPr>
          </a:br>
          <a:r>
            <a:rPr lang="nl-NL">
              <a:solidFill>
                <a:schemeClr val="accent1"/>
              </a:solidFill>
            </a:rPr>
            <a:t>all copies or substantial portions of the Software.</a:t>
          </a:r>
        </a:p>
        <a:p>
          <a:endParaRPr lang="nl-NL">
            <a:solidFill>
              <a:schemeClr val="accent1"/>
            </a:solidFill>
          </a:endParaRPr>
        </a:p>
        <a:p>
          <a:r>
            <a:rPr lang="nl-NL">
              <a:solidFill>
                <a:schemeClr val="accent1"/>
              </a:solidFil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p>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0</xdr:colOff>
      <xdr:row>20</xdr:row>
      <xdr:rowOff>47624</xdr:rowOff>
    </xdr:from>
    <xdr:to>
      <xdr:col>8</xdr:col>
      <xdr:colOff>957263</xdr:colOff>
      <xdr:row>22</xdr:row>
      <xdr:rowOff>123824</xdr:rowOff>
    </xdr:to>
    <xdr:sp macro="" textlink="">
      <xdr:nvSpPr>
        <xdr:cNvPr id="2" name="Tekstvak 1"/>
        <xdr:cNvSpPr txBox="1"/>
      </xdr:nvSpPr>
      <xdr:spPr>
        <a:xfrm>
          <a:off x="3467100" y="3181349"/>
          <a:ext cx="192881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twoCellAnchor>
    <xdr:from>
      <xdr:col>1</xdr:col>
      <xdr:colOff>17318</xdr:colOff>
      <xdr:row>23</xdr:row>
      <xdr:rowOff>1</xdr:rowOff>
    </xdr:from>
    <xdr:to>
      <xdr:col>8</xdr:col>
      <xdr:colOff>736023</xdr:colOff>
      <xdr:row>27</xdr:row>
      <xdr:rowOff>103909</xdr:rowOff>
    </xdr:to>
    <xdr:sp macro="" textlink="">
      <xdr:nvSpPr>
        <xdr:cNvPr id="3" name="Tekstvak 2"/>
        <xdr:cNvSpPr txBox="1"/>
      </xdr:nvSpPr>
      <xdr:spPr>
        <a:xfrm>
          <a:off x="369743" y="3590926"/>
          <a:ext cx="4804930" cy="713508"/>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xdr:col>
      <xdr:colOff>22513</xdr:colOff>
      <xdr:row>29</xdr:row>
      <xdr:rowOff>57151</xdr:rowOff>
    </xdr:from>
    <xdr:to>
      <xdr:col>8</xdr:col>
      <xdr:colOff>741218</xdr:colOff>
      <xdr:row>34</xdr:row>
      <xdr:rowOff>5195</xdr:rowOff>
    </xdr:to>
    <xdr:sp macro="" textlink="">
      <xdr:nvSpPr>
        <xdr:cNvPr id="4" name="Tekstvak 3"/>
        <xdr:cNvSpPr txBox="1"/>
      </xdr:nvSpPr>
      <xdr:spPr>
        <a:xfrm>
          <a:off x="374938" y="4562476"/>
          <a:ext cx="4804930" cy="710044"/>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5</xdr:col>
      <xdr:colOff>19050</xdr:colOff>
      <xdr:row>36</xdr:row>
      <xdr:rowOff>27710</xdr:rowOff>
    </xdr:from>
    <xdr:to>
      <xdr:col>8</xdr:col>
      <xdr:colOff>736022</xdr:colOff>
      <xdr:row>40</xdr:row>
      <xdr:rowOff>43295</xdr:rowOff>
    </xdr:to>
    <xdr:sp macro="" textlink="">
      <xdr:nvSpPr>
        <xdr:cNvPr id="5" name="Tekstvak 4"/>
        <xdr:cNvSpPr txBox="1"/>
      </xdr:nvSpPr>
      <xdr:spPr>
        <a:xfrm>
          <a:off x="3076575" y="5599835"/>
          <a:ext cx="2098097" cy="625185"/>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15874</xdr:colOff>
      <xdr:row>27</xdr:row>
      <xdr:rowOff>15876</xdr:rowOff>
    </xdr:from>
    <xdr:to>
      <xdr:col>8</xdr:col>
      <xdr:colOff>976312</xdr:colOff>
      <xdr:row>29</xdr:row>
      <xdr:rowOff>119062</xdr:rowOff>
    </xdr:to>
    <xdr:sp macro="" textlink="">
      <xdr:nvSpPr>
        <xdr:cNvPr id="2" name="Tekstvak 1"/>
        <xdr:cNvSpPr txBox="1"/>
      </xdr:nvSpPr>
      <xdr:spPr>
        <a:xfrm>
          <a:off x="3444874" y="4178301"/>
          <a:ext cx="1931988" cy="40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36559</xdr:colOff>
      <xdr:row>53</xdr:row>
      <xdr:rowOff>62562</xdr:rowOff>
    </xdr:from>
    <xdr:ext cx="4222752" cy="379051"/>
    <xdr:sp macro="" textlink="">
      <xdr:nvSpPr>
        <xdr:cNvPr id="2" name="Tekstvak 1"/>
        <xdr:cNvSpPr txBox="1"/>
      </xdr:nvSpPr>
      <xdr:spPr>
        <a:xfrm>
          <a:off x="36559" y="7873062"/>
          <a:ext cx="4222752" cy="379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6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57549" y="2588419"/>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24100" y="3048000"/>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27</xdr:row>
      <xdr:rowOff>61913</xdr:rowOff>
    </xdr:from>
    <xdr:to>
      <xdr:col>3</xdr:col>
      <xdr:colOff>283369</xdr:colOff>
      <xdr:row>28</xdr:row>
      <xdr:rowOff>42863</xdr:rowOff>
    </xdr:to>
    <xdr:sp macro="" textlink="">
      <xdr:nvSpPr>
        <xdr:cNvPr id="5" name="PIJL-OMLAAG 4"/>
        <xdr:cNvSpPr/>
      </xdr:nvSpPr>
      <xdr:spPr>
        <a:xfrm>
          <a:off x="788194" y="3910013"/>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28</xdr:row>
      <xdr:rowOff>0</xdr:rowOff>
    </xdr:from>
    <xdr:to>
      <xdr:col>7</xdr:col>
      <xdr:colOff>299357</xdr:colOff>
      <xdr:row>28</xdr:row>
      <xdr:rowOff>115661</xdr:rowOff>
    </xdr:to>
    <xdr:sp macro="" textlink="">
      <xdr:nvSpPr>
        <xdr:cNvPr id="6" name="PIJL-OMLAAG 5"/>
        <xdr:cNvSpPr/>
      </xdr:nvSpPr>
      <xdr:spPr>
        <a:xfrm>
          <a:off x="1857375" y="4000500"/>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27</xdr:row>
      <xdr:rowOff>53975</xdr:rowOff>
    </xdr:from>
    <xdr:to>
      <xdr:col>11</xdr:col>
      <xdr:colOff>295275</xdr:colOff>
      <xdr:row>28</xdr:row>
      <xdr:rowOff>34925</xdr:rowOff>
    </xdr:to>
    <xdr:sp macro="" textlink="">
      <xdr:nvSpPr>
        <xdr:cNvPr id="7" name="PIJL-OMLAAG 6"/>
        <xdr:cNvSpPr/>
      </xdr:nvSpPr>
      <xdr:spPr>
        <a:xfrm>
          <a:off x="2790825" y="3902075"/>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28</xdr:row>
      <xdr:rowOff>20411</xdr:rowOff>
    </xdr:from>
    <xdr:to>
      <xdr:col>14</xdr:col>
      <xdr:colOff>13607</xdr:colOff>
      <xdr:row>28</xdr:row>
      <xdr:rowOff>131990</xdr:rowOff>
    </xdr:to>
    <xdr:sp macro="" textlink="">
      <xdr:nvSpPr>
        <xdr:cNvPr id="8" name="PIJL-OMLAAG 7"/>
        <xdr:cNvSpPr/>
      </xdr:nvSpPr>
      <xdr:spPr>
        <a:xfrm>
          <a:off x="3514725" y="4020911"/>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761999</xdr:colOff>
      <xdr:row>42</xdr:row>
      <xdr:rowOff>17318</xdr:rowOff>
    </xdr:from>
    <xdr:ext cx="321498" cy="342786"/>
    <xdr:sp macro="" textlink="">
      <xdr:nvSpPr>
        <xdr:cNvPr id="10" name="Tekstvak 9"/>
        <xdr:cNvSpPr txBox="1"/>
      </xdr:nvSpPr>
      <xdr:spPr>
        <a:xfrm>
          <a:off x="6857999" y="6840682"/>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19050</xdr:colOff>
      <xdr:row>43</xdr:row>
      <xdr:rowOff>19050</xdr:rowOff>
    </xdr:from>
    <xdr:to>
      <xdr:col>15</xdr:col>
      <xdr:colOff>244991</xdr:colOff>
      <xdr:row>47</xdr:row>
      <xdr:rowOff>89155</xdr:rowOff>
    </xdr:to>
    <xdr:pic>
      <xdr:nvPicPr>
        <xdr:cNvPr id="12" name="Afbeelding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877050"/>
          <a:ext cx="4102616" cy="679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10582</xdr:colOff>
      <xdr:row>40</xdr:row>
      <xdr:rowOff>45244</xdr:rowOff>
    </xdr:from>
    <xdr:ext cx="4222752" cy="716756"/>
    <xdr:sp macro="" textlink="">
      <xdr:nvSpPr>
        <xdr:cNvPr id="2" name="Tekstvak 1"/>
        <xdr:cNvSpPr txBox="1"/>
      </xdr:nvSpPr>
      <xdr:spPr>
        <a:xfrm>
          <a:off x="10582" y="6112669"/>
          <a:ext cx="4222752" cy="71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76599" y="2683669"/>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43150" y="3143250"/>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27</xdr:row>
      <xdr:rowOff>61913</xdr:rowOff>
    </xdr:from>
    <xdr:to>
      <xdr:col>3</xdr:col>
      <xdr:colOff>283369</xdr:colOff>
      <xdr:row>28</xdr:row>
      <xdr:rowOff>42863</xdr:rowOff>
    </xdr:to>
    <xdr:sp macro="" textlink="">
      <xdr:nvSpPr>
        <xdr:cNvPr id="5" name="PIJL-OMLAAG 4"/>
        <xdr:cNvSpPr/>
      </xdr:nvSpPr>
      <xdr:spPr>
        <a:xfrm>
          <a:off x="788194" y="4148138"/>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28</xdr:row>
      <xdr:rowOff>0</xdr:rowOff>
    </xdr:from>
    <xdr:to>
      <xdr:col>7</xdr:col>
      <xdr:colOff>299357</xdr:colOff>
      <xdr:row>28</xdr:row>
      <xdr:rowOff>115661</xdr:rowOff>
    </xdr:to>
    <xdr:sp macro="" textlink="">
      <xdr:nvSpPr>
        <xdr:cNvPr id="6" name="PIJL-OMLAAG 5"/>
        <xdr:cNvSpPr/>
      </xdr:nvSpPr>
      <xdr:spPr>
        <a:xfrm>
          <a:off x="1876425" y="4238625"/>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27</xdr:row>
      <xdr:rowOff>53975</xdr:rowOff>
    </xdr:from>
    <xdr:to>
      <xdr:col>11</xdr:col>
      <xdr:colOff>295275</xdr:colOff>
      <xdr:row>28</xdr:row>
      <xdr:rowOff>34925</xdr:rowOff>
    </xdr:to>
    <xdr:sp macro="" textlink="">
      <xdr:nvSpPr>
        <xdr:cNvPr id="7" name="PIJL-OMLAAG 6"/>
        <xdr:cNvSpPr/>
      </xdr:nvSpPr>
      <xdr:spPr>
        <a:xfrm>
          <a:off x="2809875" y="4140200"/>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28</xdr:row>
      <xdr:rowOff>20411</xdr:rowOff>
    </xdr:from>
    <xdr:to>
      <xdr:col>14</xdr:col>
      <xdr:colOff>13607</xdr:colOff>
      <xdr:row>28</xdr:row>
      <xdr:rowOff>131990</xdr:rowOff>
    </xdr:to>
    <xdr:sp macro="" textlink="">
      <xdr:nvSpPr>
        <xdr:cNvPr id="8" name="PIJL-OMLAAG 7"/>
        <xdr:cNvSpPr/>
      </xdr:nvSpPr>
      <xdr:spPr>
        <a:xfrm>
          <a:off x="3533775" y="4259036"/>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623454</xdr:colOff>
      <xdr:row>34</xdr:row>
      <xdr:rowOff>60614</xdr:rowOff>
    </xdr:from>
    <xdr:ext cx="321498" cy="342786"/>
    <xdr:sp macro="" textlink="">
      <xdr:nvSpPr>
        <xdr:cNvPr id="10" name="Tekstvak 9"/>
        <xdr:cNvSpPr txBox="1"/>
      </xdr:nvSpPr>
      <xdr:spPr>
        <a:xfrm>
          <a:off x="6511636" y="5689023"/>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34636</xdr:colOff>
      <xdr:row>35</xdr:row>
      <xdr:rowOff>43295</xdr:rowOff>
    </xdr:from>
    <xdr:to>
      <xdr:col>16</xdr:col>
      <xdr:colOff>24184</xdr:colOff>
      <xdr:row>39</xdr:row>
      <xdr:rowOff>99546</xdr:rowOff>
    </xdr:to>
    <xdr:pic>
      <xdr:nvPicPr>
        <xdr:cNvPr id="12" name="Afbeelding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 y="5827568"/>
          <a:ext cx="4102616" cy="6797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45</xdr:row>
      <xdr:rowOff>62563</xdr:rowOff>
    </xdr:from>
    <xdr:ext cx="4222752" cy="716756"/>
    <xdr:sp macro="" textlink="">
      <xdr:nvSpPr>
        <xdr:cNvPr id="2" name="Tekstvak 1"/>
        <xdr:cNvSpPr txBox="1"/>
      </xdr:nvSpPr>
      <xdr:spPr>
        <a:xfrm>
          <a:off x="0" y="6634813"/>
          <a:ext cx="4222752" cy="71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67074" y="2578894"/>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33625" y="3038475"/>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28</xdr:row>
      <xdr:rowOff>61913</xdr:rowOff>
    </xdr:from>
    <xdr:to>
      <xdr:col>3</xdr:col>
      <xdr:colOff>283369</xdr:colOff>
      <xdr:row>29</xdr:row>
      <xdr:rowOff>42863</xdr:rowOff>
    </xdr:to>
    <xdr:sp macro="" textlink="">
      <xdr:nvSpPr>
        <xdr:cNvPr id="5" name="PIJL-OMLAAG 4"/>
        <xdr:cNvSpPr/>
      </xdr:nvSpPr>
      <xdr:spPr>
        <a:xfrm>
          <a:off x="807244" y="4043363"/>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29</xdr:row>
      <xdr:rowOff>0</xdr:rowOff>
    </xdr:from>
    <xdr:to>
      <xdr:col>7</xdr:col>
      <xdr:colOff>299357</xdr:colOff>
      <xdr:row>29</xdr:row>
      <xdr:rowOff>115661</xdr:rowOff>
    </xdr:to>
    <xdr:sp macro="" textlink="">
      <xdr:nvSpPr>
        <xdr:cNvPr id="6" name="PIJL-OMLAAG 5"/>
        <xdr:cNvSpPr/>
      </xdr:nvSpPr>
      <xdr:spPr>
        <a:xfrm>
          <a:off x="1866900" y="4133850"/>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28</xdr:row>
      <xdr:rowOff>53975</xdr:rowOff>
    </xdr:from>
    <xdr:to>
      <xdr:col>11</xdr:col>
      <xdr:colOff>295275</xdr:colOff>
      <xdr:row>29</xdr:row>
      <xdr:rowOff>34925</xdr:rowOff>
    </xdr:to>
    <xdr:sp macro="" textlink="">
      <xdr:nvSpPr>
        <xdr:cNvPr id="7" name="PIJL-OMLAAG 6"/>
        <xdr:cNvSpPr/>
      </xdr:nvSpPr>
      <xdr:spPr>
        <a:xfrm>
          <a:off x="2800350" y="4035425"/>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29</xdr:row>
      <xdr:rowOff>20411</xdr:rowOff>
    </xdr:from>
    <xdr:to>
      <xdr:col>14</xdr:col>
      <xdr:colOff>13607</xdr:colOff>
      <xdr:row>29</xdr:row>
      <xdr:rowOff>131990</xdr:rowOff>
    </xdr:to>
    <xdr:sp macro="" textlink="">
      <xdr:nvSpPr>
        <xdr:cNvPr id="8" name="PIJL-OMLAAG 7"/>
        <xdr:cNvSpPr/>
      </xdr:nvSpPr>
      <xdr:spPr>
        <a:xfrm>
          <a:off x="3524250" y="4154261"/>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597476</xdr:colOff>
      <xdr:row>35</xdr:row>
      <xdr:rowOff>60614</xdr:rowOff>
    </xdr:from>
    <xdr:ext cx="321498" cy="342786"/>
    <xdr:sp macro="" textlink="">
      <xdr:nvSpPr>
        <xdr:cNvPr id="11" name="Tekstvak 10"/>
        <xdr:cNvSpPr txBox="1"/>
      </xdr:nvSpPr>
      <xdr:spPr>
        <a:xfrm>
          <a:off x="6528953" y="5749637"/>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34636</xdr:colOff>
      <xdr:row>36</xdr:row>
      <xdr:rowOff>34637</xdr:rowOff>
    </xdr:from>
    <xdr:to>
      <xdr:col>16</xdr:col>
      <xdr:colOff>32843</xdr:colOff>
      <xdr:row>40</xdr:row>
      <xdr:rowOff>90887</xdr:rowOff>
    </xdr:to>
    <xdr:pic>
      <xdr:nvPicPr>
        <xdr:cNvPr id="10" name="Afbeelding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 y="5879523"/>
          <a:ext cx="4102616" cy="6797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19241</xdr:colOff>
      <xdr:row>44</xdr:row>
      <xdr:rowOff>79882</xdr:rowOff>
    </xdr:from>
    <xdr:ext cx="4222752" cy="716756"/>
    <xdr:sp macro="" textlink="">
      <xdr:nvSpPr>
        <xdr:cNvPr id="2" name="Tekstvak 1"/>
        <xdr:cNvSpPr txBox="1"/>
      </xdr:nvSpPr>
      <xdr:spPr>
        <a:xfrm>
          <a:off x="19241" y="6604507"/>
          <a:ext cx="4222752" cy="71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67074" y="2531269"/>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33625" y="2990850"/>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27</xdr:row>
      <xdr:rowOff>61913</xdr:rowOff>
    </xdr:from>
    <xdr:to>
      <xdr:col>3</xdr:col>
      <xdr:colOff>283369</xdr:colOff>
      <xdr:row>28</xdr:row>
      <xdr:rowOff>42863</xdr:rowOff>
    </xdr:to>
    <xdr:sp macro="" textlink="">
      <xdr:nvSpPr>
        <xdr:cNvPr id="5" name="PIJL-OMLAAG 4"/>
        <xdr:cNvSpPr/>
      </xdr:nvSpPr>
      <xdr:spPr>
        <a:xfrm>
          <a:off x="797719" y="3995738"/>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28</xdr:row>
      <xdr:rowOff>0</xdr:rowOff>
    </xdr:from>
    <xdr:to>
      <xdr:col>7</xdr:col>
      <xdr:colOff>299357</xdr:colOff>
      <xdr:row>28</xdr:row>
      <xdr:rowOff>115661</xdr:rowOff>
    </xdr:to>
    <xdr:sp macro="" textlink="">
      <xdr:nvSpPr>
        <xdr:cNvPr id="6" name="PIJL-OMLAAG 5"/>
        <xdr:cNvSpPr/>
      </xdr:nvSpPr>
      <xdr:spPr>
        <a:xfrm>
          <a:off x="1866900" y="4086225"/>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27</xdr:row>
      <xdr:rowOff>53975</xdr:rowOff>
    </xdr:from>
    <xdr:to>
      <xdr:col>11</xdr:col>
      <xdr:colOff>295275</xdr:colOff>
      <xdr:row>28</xdr:row>
      <xdr:rowOff>34925</xdr:rowOff>
    </xdr:to>
    <xdr:sp macro="" textlink="">
      <xdr:nvSpPr>
        <xdr:cNvPr id="7" name="PIJL-OMLAAG 6"/>
        <xdr:cNvSpPr/>
      </xdr:nvSpPr>
      <xdr:spPr>
        <a:xfrm>
          <a:off x="2800350" y="3987800"/>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28</xdr:row>
      <xdr:rowOff>20411</xdr:rowOff>
    </xdr:from>
    <xdr:to>
      <xdr:col>14</xdr:col>
      <xdr:colOff>13607</xdr:colOff>
      <xdr:row>28</xdr:row>
      <xdr:rowOff>131990</xdr:rowOff>
    </xdr:to>
    <xdr:sp macro="" textlink="">
      <xdr:nvSpPr>
        <xdr:cNvPr id="8" name="PIJL-OMLAAG 7"/>
        <xdr:cNvSpPr/>
      </xdr:nvSpPr>
      <xdr:spPr>
        <a:xfrm>
          <a:off x="3524250" y="4106636"/>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588817</xdr:colOff>
      <xdr:row>34</xdr:row>
      <xdr:rowOff>103909</xdr:rowOff>
    </xdr:from>
    <xdr:ext cx="321498" cy="342786"/>
    <xdr:sp macro="" textlink="">
      <xdr:nvSpPr>
        <xdr:cNvPr id="10" name="Tekstvak 9"/>
        <xdr:cNvSpPr txBox="1"/>
      </xdr:nvSpPr>
      <xdr:spPr>
        <a:xfrm>
          <a:off x="6546272" y="5593773"/>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42334</xdr:colOff>
      <xdr:row>35</xdr:row>
      <xdr:rowOff>10584</xdr:rowOff>
    </xdr:from>
    <xdr:to>
      <xdr:col>15</xdr:col>
      <xdr:colOff>313783</xdr:colOff>
      <xdr:row>39</xdr:row>
      <xdr:rowOff>97622</xdr:rowOff>
    </xdr:to>
    <xdr:pic>
      <xdr:nvPicPr>
        <xdr:cNvPr id="11" name="Afbeelding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5418667"/>
          <a:ext cx="4102616" cy="67970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9"/>
  <sheetViews>
    <sheetView showGridLines="0" tabSelected="1" workbookViewId="0">
      <selection activeCell="C8" sqref="C8"/>
    </sheetView>
  </sheetViews>
  <sheetFormatPr defaultRowHeight="15"/>
  <cols>
    <col min="1" max="1" width="3.42578125" customWidth="1"/>
    <col min="2" max="2" width="10.7109375" bestFit="1" customWidth="1"/>
    <col min="3" max="3" width="12" customWidth="1"/>
    <col min="9" max="9" width="7.42578125" customWidth="1"/>
    <col min="10" max="10" width="7.140625" customWidth="1"/>
  </cols>
  <sheetData>
    <row r="3" spans="2:10">
      <c r="B3" s="233"/>
      <c r="C3" s="233"/>
      <c r="D3" s="233"/>
      <c r="E3" s="233"/>
      <c r="F3" s="233"/>
      <c r="G3" s="233"/>
      <c r="H3" s="233"/>
      <c r="I3" s="233"/>
      <c r="J3" s="233"/>
    </row>
    <row r="4" spans="2:10">
      <c r="B4" s="232" t="s">
        <v>338</v>
      </c>
      <c r="C4" s="232" t="s">
        <v>339</v>
      </c>
      <c r="D4" s="232"/>
      <c r="E4" s="232"/>
    </row>
    <row r="5" spans="2:10">
      <c r="B5" t="s">
        <v>340</v>
      </c>
      <c r="C5" s="231">
        <v>42035</v>
      </c>
    </row>
    <row r="6" spans="2:10">
      <c r="B6" t="s">
        <v>341</v>
      </c>
      <c r="C6" t="s">
        <v>342</v>
      </c>
    </row>
    <row r="7" spans="2:10">
      <c r="B7" t="s">
        <v>108</v>
      </c>
      <c r="C7" t="s">
        <v>367</v>
      </c>
    </row>
    <row r="8" spans="2:10">
      <c r="B8" t="s">
        <v>6</v>
      </c>
      <c r="C8" t="s">
        <v>343</v>
      </c>
    </row>
    <row r="9" spans="2:10">
      <c r="C9" t="s">
        <v>344</v>
      </c>
    </row>
  </sheetData>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GridLines="0" zoomScale="90" zoomScaleNormal="90" workbookViewId="0">
      <selection activeCell="W47" sqref="W47"/>
    </sheetView>
  </sheetViews>
  <sheetFormatPr defaultRowHeight="15"/>
  <cols>
    <col min="1" max="1" width="1.85546875" style="44" customWidth="1"/>
    <col min="2" max="2" width="5.7109375" style="44" customWidth="1"/>
    <col min="3" max="3" width="1.85546875" style="44" bestFit="1" customWidth="1"/>
    <col min="4" max="4" width="5.42578125" style="44" customWidth="1"/>
    <col min="5" max="5" width="1.85546875" style="44" bestFit="1" customWidth="1"/>
    <col min="6" max="6" width="4.7109375" style="44" customWidth="1"/>
    <col min="7" max="7" width="3.140625" style="44" bestFit="1"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3.42578125" style="76" customWidth="1"/>
    <col min="23" max="23" width="17.42578125" style="76" customWidth="1"/>
    <col min="24" max="30" width="8.5703125" style="76" customWidth="1"/>
    <col min="31" max="31" width="8.28515625" style="76" customWidth="1"/>
    <col min="32" max="32" width="8.28515625" style="44" customWidth="1"/>
    <col min="33" max="16384" width="9.140625" style="44"/>
  </cols>
  <sheetData>
    <row r="1" spans="1:37">
      <c r="A1" s="258" t="s">
        <v>291</v>
      </c>
      <c r="B1" s="267"/>
      <c r="C1" s="267"/>
      <c r="D1" s="267"/>
      <c r="E1" s="267"/>
      <c r="F1" s="267"/>
      <c r="G1" s="267"/>
      <c r="H1" s="267"/>
      <c r="I1" s="260"/>
      <c r="J1" s="260"/>
      <c r="K1" s="260"/>
      <c r="L1" s="260"/>
      <c r="M1" s="260"/>
      <c r="N1" s="260"/>
      <c r="O1" s="260"/>
      <c r="P1" s="260"/>
      <c r="Q1" s="260"/>
      <c r="R1" s="260"/>
      <c r="S1" s="260"/>
      <c r="T1" s="260"/>
      <c r="U1" s="260"/>
    </row>
    <row r="2" spans="1:37" ht="15.75">
      <c r="U2" s="75" t="s">
        <v>259</v>
      </c>
    </row>
    <row r="3" spans="1:37" ht="15.75">
      <c r="A3" s="43" t="s">
        <v>72</v>
      </c>
      <c r="T3" s="44"/>
      <c r="U3" s="44"/>
      <c r="W3" s="234" t="s">
        <v>345</v>
      </c>
      <c r="X3" s="69" t="s">
        <v>348</v>
      </c>
      <c r="Y3" s="4"/>
    </row>
    <row r="4" spans="1:37" ht="11.25" customHeight="1">
      <c r="A4" s="43"/>
      <c r="S4"/>
      <c r="T4"/>
      <c r="U4"/>
      <c r="W4" s="235" t="s">
        <v>346</v>
      </c>
      <c r="X4" s="69"/>
      <c r="Y4" s="3"/>
    </row>
    <row r="5" spans="1:37" ht="12.75" customHeight="1">
      <c r="A5" s="44" t="s">
        <v>2</v>
      </c>
      <c r="D5" s="296" t="s">
        <v>74</v>
      </c>
      <c r="E5" s="297"/>
      <c r="F5" s="297"/>
      <c r="G5" s="297"/>
      <c r="H5" s="297"/>
      <c r="I5" s="297"/>
      <c r="T5" s="44"/>
      <c r="U5" s="44"/>
      <c r="W5" s="236" t="s">
        <v>347</v>
      </c>
      <c r="X5" s="69" t="s">
        <v>348</v>
      </c>
      <c r="Y5" s="3"/>
    </row>
    <row r="6" spans="1:37" ht="13.5" customHeight="1">
      <c r="A6" s="44" t="s">
        <v>4</v>
      </c>
      <c r="D6" s="296" t="s">
        <v>260</v>
      </c>
      <c r="E6" s="297"/>
      <c r="F6" s="297"/>
      <c r="G6" s="297"/>
      <c r="H6" s="297"/>
      <c r="I6" s="297"/>
      <c r="T6" s="44"/>
      <c r="U6" s="44"/>
    </row>
    <row r="7" spans="1:37" ht="12.75" customHeight="1">
      <c r="A7" s="44" t="s">
        <v>6</v>
      </c>
      <c r="D7" s="297" t="s">
        <v>261</v>
      </c>
      <c r="E7" s="297"/>
      <c r="F7" s="297"/>
      <c r="G7" s="297"/>
      <c r="H7" s="297"/>
      <c r="S7" s="77" t="s">
        <v>8</v>
      </c>
      <c r="T7" s="298">
        <f>'TD-SH-PA'!I7</f>
        <v>41639</v>
      </c>
      <c r="U7" s="269"/>
    </row>
    <row r="8" spans="1:37" ht="12" customHeight="1">
      <c r="B8" s="78"/>
      <c r="D8" s="6"/>
      <c r="E8" s="87"/>
      <c r="F8" s="87"/>
      <c r="G8" s="87"/>
      <c r="H8" s="87"/>
      <c r="I8" s="87"/>
    </row>
    <row r="9" spans="1:37" ht="12" customHeight="1">
      <c r="A9" s="5" t="s">
        <v>80</v>
      </c>
      <c r="B9" s="3"/>
      <c r="C9" s="10"/>
      <c r="D9" s="10"/>
      <c r="E9" s="3"/>
      <c r="F9" s="10"/>
      <c r="G9" s="10"/>
      <c r="H9" s="10"/>
      <c r="K9" s="44"/>
      <c r="M9" s="44"/>
      <c r="O9" s="44"/>
      <c r="P9" s="44"/>
      <c r="Q9" s="44"/>
      <c r="S9" s="78" t="s">
        <v>170</v>
      </c>
    </row>
    <row r="10" spans="1:37" ht="12" customHeight="1">
      <c r="A10" s="47" t="s">
        <v>11</v>
      </c>
      <c r="C10" s="273" t="str">
        <f>'TD-SH-PA'!C10</f>
        <v>vAConsult</v>
      </c>
      <c r="D10" s="274"/>
      <c r="E10" s="274"/>
      <c r="F10" s="274"/>
      <c r="G10" s="274"/>
      <c r="H10" s="274"/>
      <c r="I10" s="274"/>
      <c r="J10" s="274"/>
      <c r="K10" s="274"/>
      <c r="L10" s="274"/>
      <c r="M10" s="274"/>
      <c r="N10" s="274"/>
      <c r="O10" s="274"/>
      <c r="P10" s="274"/>
      <c r="Q10" s="269"/>
      <c r="S10" s="299" t="s">
        <v>171</v>
      </c>
      <c r="T10" s="300"/>
      <c r="U10" s="300"/>
    </row>
    <row r="11" spans="1:37" ht="12" customHeight="1">
      <c r="A11" s="10" t="s">
        <v>12</v>
      </c>
      <c r="C11" s="273" t="str">
        <f>'TD-SH-PA'!C11</f>
        <v>Solar space heater</v>
      </c>
      <c r="D11" s="274"/>
      <c r="E11" s="274"/>
      <c r="F11" s="274"/>
      <c r="G11" s="274"/>
      <c r="H11" s="274"/>
      <c r="I11" s="274"/>
      <c r="J11" s="274"/>
      <c r="K11" s="274"/>
      <c r="L11" s="274"/>
      <c r="M11" s="274"/>
      <c r="N11" s="274"/>
      <c r="O11" s="274"/>
      <c r="P11" s="274"/>
      <c r="Q11" s="269"/>
      <c r="S11" s="301"/>
      <c r="T11" s="301"/>
      <c r="U11" s="301"/>
    </row>
    <row r="12" spans="1:37" ht="12" customHeight="1">
      <c r="A12" s="47" t="s">
        <v>13</v>
      </c>
      <c r="C12" s="273" t="str">
        <f>'TD-SH-PA'!C12</f>
        <v>Mark VI</v>
      </c>
      <c r="D12" s="274"/>
      <c r="E12" s="274"/>
      <c r="F12" s="274"/>
      <c r="G12" s="274"/>
      <c r="H12" s="274"/>
      <c r="I12" s="274"/>
      <c r="J12" s="274"/>
      <c r="K12" s="274"/>
      <c r="L12" s="274"/>
      <c r="M12" s="274"/>
      <c r="N12" s="274"/>
      <c r="O12" s="274"/>
      <c r="P12" s="274"/>
      <c r="Q12" s="269"/>
      <c r="S12" s="80" t="s">
        <v>172</v>
      </c>
      <c r="T12" s="81"/>
      <c r="U12" s="81"/>
    </row>
    <row r="13" spans="1:37" ht="12" customHeight="1">
      <c r="J13" s="87"/>
      <c r="L13" s="78"/>
      <c r="M13" s="82"/>
      <c r="N13" s="87"/>
      <c r="O13" s="82"/>
      <c r="P13" s="113"/>
      <c r="S13" s="80" t="s">
        <v>173</v>
      </c>
      <c r="T13" s="81"/>
      <c r="U13" s="81"/>
      <c r="AG13" s="45"/>
      <c r="AI13" s="45"/>
      <c r="AJ13" s="152"/>
      <c r="AK13" s="77"/>
    </row>
    <row r="14" spans="1:37" ht="12" customHeight="1">
      <c r="B14" s="78"/>
      <c r="D14" s="6"/>
      <c r="E14" s="87"/>
      <c r="F14" s="87"/>
      <c r="G14" s="87"/>
      <c r="H14" s="87"/>
      <c r="I14" s="87"/>
      <c r="J14" s="87"/>
      <c r="L14" s="78"/>
      <c r="M14" s="82"/>
      <c r="N14" s="87"/>
      <c r="O14" s="82"/>
      <c r="P14" s="113"/>
      <c r="S14" s="80" t="s">
        <v>249</v>
      </c>
      <c r="T14" s="81"/>
      <c r="U14" s="81"/>
      <c r="AG14" s="45"/>
      <c r="AI14" s="45"/>
      <c r="AJ14" s="152"/>
      <c r="AK14" s="77"/>
    </row>
    <row r="15" spans="1:37" ht="12" customHeight="1">
      <c r="A15" s="219" t="s">
        <v>332</v>
      </c>
      <c r="B15" s="86" t="s">
        <v>262</v>
      </c>
      <c r="C15" s="87"/>
      <c r="D15" s="87"/>
      <c r="E15" s="87"/>
      <c r="F15" s="87"/>
      <c r="G15" s="87"/>
      <c r="H15" s="87"/>
      <c r="I15" s="87"/>
      <c r="J15" s="87"/>
      <c r="K15" s="82"/>
      <c r="L15" s="87"/>
      <c r="M15" s="82"/>
      <c r="N15" s="87"/>
      <c r="O15" s="82"/>
      <c r="P15" s="88" t="s">
        <v>176</v>
      </c>
      <c r="S15" s="80" t="s">
        <v>251</v>
      </c>
      <c r="T15" s="81"/>
      <c r="U15" s="81"/>
    </row>
    <row r="16" spans="1:37" ht="12" customHeight="1">
      <c r="C16" s="87"/>
      <c r="D16" s="87"/>
      <c r="E16" s="87"/>
      <c r="F16" s="87"/>
      <c r="G16" s="87"/>
      <c r="H16" s="87"/>
      <c r="I16" s="87"/>
      <c r="J16" s="87"/>
      <c r="K16" s="91" t="s">
        <v>178</v>
      </c>
      <c r="L16" s="206">
        <f>'TD-SH-PA'!E21</f>
        <v>20</v>
      </c>
      <c r="M16" s="44" t="s">
        <v>179</v>
      </c>
      <c r="O16" s="92" t="s">
        <v>263</v>
      </c>
      <c r="P16" s="207">
        <f>'TD-SH-PA'!E20</f>
        <v>98</v>
      </c>
      <c r="Q16" s="82" t="s">
        <v>29</v>
      </c>
      <c r="S16" s="84" t="s">
        <v>174</v>
      </c>
      <c r="T16" s="85"/>
      <c r="U16" s="85"/>
      <c r="Y16" s="44"/>
      <c r="Z16" s="44"/>
      <c r="AA16" s="44"/>
    </row>
    <row r="17" spans="1:31" ht="12" customHeight="1">
      <c r="A17" s="87"/>
      <c r="B17" s="83"/>
      <c r="C17" s="83"/>
      <c r="D17" s="83"/>
      <c r="E17" s="83"/>
      <c r="F17" s="83"/>
      <c r="G17" s="83"/>
      <c r="H17" s="83"/>
      <c r="I17" s="83"/>
      <c r="J17" s="83"/>
      <c r="K17" s="95"/>
      <c r="L17" s="83"/>
      <c r="M17" s="96"/>
      <c r="N17" s="83"/>
      <c r="O17" s="97"/>
      <c r="P17" s="98"/>
      <c r="S17" s="89" t="s">
        <v>177</v>
      </c>
      <c r="T17" s="90"/>
      <c r="U17" s="90"/>
      <c r="X17" s="44"/>
      <c r="Y17" s="44"/>
      <c r="Z17" s="44"/>
      <c r="AA17" s="44"/>
    </row>
    <row r="18" spans="1:31" ht="12" customHeight="1" thickBot="1">
      <c r="A18" s="219" t="str">
        <f>IF('TD-SH-PA'!E25="Yes","X","")</f>
        <v>X</v>
      </c>
      <c r="B18" s="86" t="s">
        <v>182</v>
      </c>
      <c r="C18" s="87"/>
      <c r="D18" s="87"/>
      <c r="E18" s="87"/>
      <c r="F18" s="87"/>
      <c r="G18" s="87"/>
      <c r="H18" s="87"/>
      <c r="I18" s="87"/>
      <c r="J18" s="87"/>
      <c r="K18" s="82"/>
      <c r="L18" s="45"/>
      <c r="M18" s="82"/>
      <c r="N18" s="87"/>
      <c r="O18" s="82"/>
      <c r="P18" s="88" t="s">
        <v>183</v>
      </c>
      <c r="S18" s="93"/>
      <c r="T18" s="94"/>
      <c r="U18" s="94"/>
      <c r="X18" s="44"/>
      <c r="Y18" s="44"/>
      <c r="Z18" s="44"/>
      <c r="AA18" s="44"/>
    </row>
    <row r="19" spans="1:31" ht="12" customHeight="1" thickTop="1" thickBot="1">
      <c r="A19" s="101"/>
      <c r="C19" s="87"/>
      <c r="D19" s="87"/>
      <c r="E19" s="87"/>
      <c r="F19" s="87"/>
      <c r="G19" s="87"/>
      <c r="J19" s="87"/>
      <c r="K19" s="91" t="s">
        <v>185</v>
      </c>
      <c r="L19" s="208" t="str">
        <f>IF(A18="X",'TD-SH-PA'!E26,"n.a.")</f>
        <v>VIII</v>
      </c>
      <c r="M19" s="44"/>
      <c r="N19" s="102"/>
      <c r="O19" s="103" t="s">
        <v>186</v>
      </c>
      <c r="P19" s="209">
        <f>IF(A18="X",VLOOKUP(L19,T21:U28,2,TRUE),0)</f>
        <v>5</v>
      </c>
      <c r="Q19" s="82" t="s">
        <v>29</v>
      </c>
      <c r="S19" s="93"/>
      <c r="T19" s="293" t="s">
        <v>181</v>
      </c>
      <c r="U19" s="294"/>
      <c r="Z19" s="44"/>
      <c r="AA19" s="44"/>
    </row>
    <row r="20" spans="1:31" s="87" customFormat="1" ht="12" customHeight="1" thickTop="1">
      <c r="B20" s="83"/>
      <c r="C20" s="83"/>
      <c r="D20" s="83"/>
      <c r="E20" s="83"/>
      <c r="F20" s="83"/>
      <c r="G20" s="83"/>
      <c r="H20" s="83"/>
      <c r="I20" s="83"/>
      <c r="J20" s="83"/>
      <c r="K20" s="95"/>
      <c r="L20" s="83"/>
      <c r="M20" s="95"/>
      <c r="N20" s="83"/>
      <c r="O20" s="95"/>
      <c r="P20" s="98"/>
      <c r="Q20" s="82"/>
      <c r="R20" s="79"/>
      <c r="S20" s="93"/>
      <c r="T20" s="99" t="s">
        <v>184</v>
      </c>
      <c r="U20" s="100" t="s">
        <v>183</v>
      </c>
      <c r="V20" s="76"/>
      <c r="AB20" s="76"/>
      <c r="AC20" s="76"/>
      <c r="AD20" s="76"/>
      <c r="AE20" s="76"/>
    </row>
    <row r="21" spans="1:31" ht="12" customHeight="1">
      <c r="A21" s="220" t="str">
        <f>IF('TD-SH-PA'!E28="Yes","X","")</f>
        <v>X</v>
      </c>
      <c r="B21" s="86" t="s">
        <v>187</v>
      </c>
      <c r="C21" s="87"/>
      <c r="D21" s="87"/>
      <c r="E21" s="87"/>
      <c r="F21" s="87"/>
      <c r="G21" s="87"/>
      <c r="H21" s="87"/>
      <c r="I21" s="87"/>
      <c r="J21" s="92" t="s">
        <v>264</v>
      </c>
      <c r="K21" s="82"/>
      <c r="M21" s="82"/>
      <c r="N21" s="92"/>
      <c r="O21" s="82"/>
      <c r="P21" s="44"/>
      <c r="S21" s="93"/>
      <c r="T21" s="104" t="s">
        <v>131</v>
      </c>
      <c r="U21" s="105">
        <v>1</v>
      </c>
      <c r="Z21" s="44"/>
      <c r="AA21" s="44"/>
    </row>
    <row r="22" spans="1:31" ht="12" customHeight="1" thickBot="1">
      <c r="A22" s="86"/>
      <c r="C22" s="87"/>
      <c r="D22" s="87"/>
      <c r="E22" s="87"/>
      <c r="F22" s="87"/>
      <c r="G22" s="87"/>
      <c r="H22" s="87"/>
      <c r="I22" s="87"/>
      <c r="J22" s="91"/>
      <c r="K22" s="82"/>
      <c r="L22" s="103" t="s">
        <v>189</v>
      </c>
      <c r="M22" s="82"/>
      <c r="N22" s="103" t="s">
        <v>211</v>
      </c>
      <c r="O22" s="82"/>
      <c r="P22" s="88" t="s">
        <v>190</v>
      </c>
      <c r="S22" s="93"/>
      <c r="T22" s="106" t="s">
        <v>132</v>
      </c>
      <c r="U22" s="107">
        <v>2</v>
      </c>
      <c r="Z22" s="44"/>
      <c r="AA22" s="44"/>
    </row>
    <row r="23" spans="1:31" ht="12.75" customHeight="1" thickTop="1" thickBot="1">
      <c r="A23" s="87"/>
      <c r="B23" s="87"/>
      <c r="E23" s="91" t="s">
        <v>213</v>
      </c>
      <c r="F23" s="206">
        <f>IF(A21="X",'TD-SH-PA'!E30,"n.a.")</f>
        <v>15</v>
      </c>
      <c r="G23" s="44" t="s">
        <v>179</v>
      </c>
      <c r="H23" s="87"/>
      <c r="I23" s="111" t="s">
        <v>191</v>
      </c>
      <c r="J23" s="214">
        <f>IF(A21="X",'TD-SH-PA'!E29,"n.a.")</f>
        <v>85</v>
      </c>
      <c r="K23" s="103" t="s">
        <v>33</v>
      </c>
      <c r="L23" s="210">
        <f>P16</f>
        <v>98</v>
      </c>
      <c r="M23" s="103" t="s">
        <v>192</v>
      </c>
      <c r="N23" s="211">
        <f>IF(A21="X",IF(F24="Yes",Z32,Y32),"n.a.")</f>
        <v>5.720116618075366E-3</v>
      </c>
      <c r="O23" s="103" t="s">
        <v>193</v>
      </c>
      <c r="P23" s="209">
        <f>IF(A21="X",(J23-L23)*N23,0)</f>
        <v>-7.4361516034979758E-2</v>
      </c>
      <c r="Q23" s="82" t="s">
        <v>29</v>
      </c>
      <c r="S23" s="93"/>
      <c r="T23" s="109" t="s">
        <v>133</v>
      </c>
      <c r="U23" s="110">
        <v>1.5</v>
      </c>
      <c r="Z23" s="44"/>
      <c r="AA23" s="44"/>
    </row>
    <row r="24" spans="1:31" ht="12" customHeight="1" thickTop="1">
      <c r="A24" s="87"/>
      <c r="B24" s="87"/>
      <c r="E24" s="77" t="s">
        <v>215</v>
      </c>
      <c r="F24" s="214" t="str">
        <f>IF(A21="X",'TD-SH-PA'!E31,"n.a.")</f>
        <v>Yes</v>
      </c>
      <c r="H24" s="87"/>
      <c r="I24" s="111"/>
      <c r="J24" s="115"/>
      <c r="K24" s="103"/>
      <c r="L24" s="133"/>
      <c r="M24" s="103"/>
      <c r="N24" s="87"/>
      <c r="O24" s="103"/>
      <c r="P24" s="133"/>
      <c r="S24" s="93"/>
      <c r="T24" s="109" t="s">
        <v>134</v>
      </c>
      <c r="U24" s="110">
        <v>2</v>
      </c>
      <c r="Z24" s="44"/>
      <c r="AA24" s="44"/>
    </row>
    <row r="25" spans="1:31" s="87" customFormat="1" ht="12" customHeight="1">
      <c r="B25" s="83"/>
      <c r="C25" s="83"/>
      <c r="D25" s="83"/>
      <c r="E25" s="83"/>
      <c r="F25" s="83"/>
      <c r="G25" s="83"/>
      <c r="H25" s="83"/>
      <c r="I25" s="83"/>
      <c r="J25" s="83"/>
      <c r="K25" s="95"/>
      <c r="L25" s="83"/>
      <c r="M25" s="95"/>
      <c r="N25" s="83"/>
      <c r="O25" s="95"/>
      <c r="P25" s="98"/>
      <c r="Q25" s="82"/>
      <c r="R25" s="79"/>
      <c r="S25" s="112"/>
      <c r="T25" s="109" t="s">
        <v>135</v>
      </c>
      <c r="U25" s="110">
        <v>3</v>
      </c>
      <c r="V25" s="76"/>
      <c r="AB25" s="76"/>
      <c r="AC25" s="76"/>
      <c r="AD25" s="76"/>
      <c r="AE25" s="76"/>
    </row>
    <row r="26" spans="1:31" ht="12" customHeight="1">
      <c r="A26" s="220" t="str">
        <f>IF('TD-SH-PA'!E34="Yes","X","")</f>
        <v>X</v>
      </c>
      <c r="B26" s="101" t="s">
        <v>194</v>
      </c>
      <c r="C26" s="87"/>
      <c r="D26" s="87"/>
      <c r="E26" s="87"/>
      <c r="F26" s="87"/>
      <c r="G26" s="87"/>
      <c r="H26" s="87"/>
      <c r="I26" s="87"/>
      <c r="J26" s="87"/>
      <c r="K26" s="82"/>
      <c r="L26" s="87"/>
      <c r="M26" s="82"/>
      <c r="N26" s="87"/>
      <c r="O26" s="82"/>
      <c r="P26" s="113"/>
      <c r="S26" s="93"/>
      <c r="T26" s="109" t="s">
        <v>130</v>
      </c>
      <c r="U26" s="110">
        <v>4</v>
      </c>
      <c r="Z26" s="44"/>
      <c r="AA26" s="44"/>
    </row>
    <row r="27" spans="1:31" ht="13.5" customHeight="1">
      <c r="A27" s="87"/>
      <c r="C27" s="87"/>
      <c r="D27" s="91" t="s">
        <v>195</v>
      </c>
      <c r="E27" s="87"/>
      <c r="F27" s="87"/>
      <c r="G27" s="87"/>
      <c r="I27" s="87"/>
      <c r="J27" s="87"/>
      <c r="K27" s="82"/>
      <c r="L27" s="91" t="s">
        <v>196</v>
      </c>
      <c r="M27" s="82"/>
      <c r="N27" s="82" t="s">
        <v>197</v>
      </c>
      <c r="O27" s="82"/>
      <c r="P27" s="113"/>
      <c r="S27" s="93"/>
      <c r="T27" s="109" t="s">
        <v>136</v>
      </c>
      <c r="U27" s="110">
        <v>3.5</v>
      </c>
      <c r="Z27" s="44"/>
      <c r="AA27" s="44"/>
    </row>
    <row r="28" spans="1:31" ht="12" customHeight="1">
      <c r="A28" s="87"/>
      <c r="B28" s="87"/>
      <c r="C28" s="87"/>
      <c r="E28" s="87"/>
      <c r="F28" s="87"/>
      <c r="G28" s="87"/>
      <c r="H28" s="91" t="s">
        <v>198</v>
      </c>
      <c r="I28" s="87"/>
      <c r="J28" s="87"/>
      <c r="K28" s="82"/>
      <c r="M28" s="82"/>
      <c r="N28" s="208" t="str">
        <f>IF(A26="X",'TD-SH-PA'!E38,"n.a.")</f>
        <v>C</v>
      </c>
      <c r="O28" s="82"/>
      <c r="P28" s="113"/>
      <c r="S28" s="93"/>
      <c r="T28" s="109" t="s">
        <v>137</v>
      </c>
      <c r="U28" s="110">
        <v>5</v>
      </c>
      <c r="Z28" s="44"/>
      <c r="AA28" s="44"/>
    </row>
    <row r="29" spans="1:31" ht="12" customHeight="1" thickBot="1">
      <c r="A29" s="87"/>
      <c r="B29" s="91" t="s">
        <v>199</v>
      </c>
      <c r="C29" s="91"/>
      <c r="D29" s="91"/>
      <c r="E29" s="91"/>
      <c r="F29" s="91" t="s">
        <v>200</v>
      </c>
      <c r="G29" s="91"/>
      <c r="H29" s="91"/>
      <c r="I29" s="91"/>
      <c r="J29" s="91"/>
      <c r="K29" s="91"/>
      <c r="L29" s="91"/>
      <c r="M29" s="82"/>
      <c r="N29" s="114" t="s">
        <v>201</v>
      </c>
      <c r="O29" s="82"/>
      <c r="P29" s="88" t="s">
        <v>202</v>
      </c>
      <c r="Q29" s="87"/>
      <c r="R29" s="115"/>
      <c r="S29" s="93"/>
      <c r="T29" s="93"/>
      <c r="U29" s="93"/>
      <c r="Z29" s="44"/>
      <c r="AA29" s="44"/>
    </row>
    <row r="30" spans="1:31" ht="12" customHeight="1" thickTop="1" thickBot="1">
      <c r="A30" s="92" t="s">
        <v>191</v>
      </c>
      <c r="B30" s="212">
        <f>294/(11*L16)</f>
        <v>1.3363636363636364</v>
      </c>
      <c r="C30" s="116" t="s">
        <v>204</v>
      </c>
      <c r="D30" s="213">
        <f>IF(A26="X",'TD-SH-PA'!E35,"n.a.")</f>
        <v>10</v>
      </c>
      <c r="E30" s="116" t="s">
        <v>186</v>
      </c>
      <c r="F30" s="212">
        <f>115/(11*L16)</f>
        <v>0.52272727272727271</v>
      </c>
      <c r="G30" s="117" t="s">
        <v>204</v>
      </c>
      <c r="H30" s="214">
        <f>IF(A26="X",'TD-SH-PA'!E37,"n.a.")</f>
        <v>0.5</v>
      </c>
      <c r="I30" s="117" t="s">
        <v>192</v>
      </c>
      <c r="J30" s="115">
        <v>0.45</v>
      </c>
      <c r="K30" s="117" t="s">
        <v>204</v>
      </c>
      <c r="L30" s="207">
        <f>IF(A26="X",'TD-SH-PA'!E36,"n.a.")</f>
        <v>66</v>
      </c>
      <c r="M30" s="116" t="s">
        <v>205</v>
      </c>
      <c r="N30" s="211">
        <f>IF(A26="X",VLOOKUP(N28,T44:U51,2,TRUE),"n.a.")</f>
        <v>0.83</v>
      </c>
      <c r="O30" s="116" t="s">
        <v>206</v>
      </c>
      <c r="P30" s="209">
        <f>IF(A26="X",(B30*D30+F30*H30)*J30*L30/100*N30,0)</f>
        <v>3.3586987500000003</v>
      </c>
      <c r="Q30" s="82" t="s">
        <v>29</v>
      </c>
      <c r="S30" s="302" t="s">
        <v>244</v>
      </c>
      <c r="T30" s="294"/>
      <c r="U30" s="294"/>
      <c r="X30" s="3" t="s">
        <v>336</v>
      </c>
    </row>
    <row r="31" spans="1:31" ht="12" customHeight="1" thickTop="1" thickBot="1">
      <c r="A31" s="83"/>
      <c r="B31" s="83"/>
      <c r="C31" s="126"/>
      <c r="D31" s="83"/>
      <c r="E31" s="83"/>
      <c r="F31" s="83"/>
      <c r="G31" s="126"/>
      <c r="H31" s="83"/>
      <c r="I31" s="126"/>
      <c r="J31" s="83"/>
      <c r="K31" s="97"/>
      <c r="L31" s="83"/>
      <c r="M31" s="95"/>
      <c r="N31" s="83"/>
      <c r="O31" s="97"/>
      <c r="P31" s="128"/>
      <c r="Q31" s="108" t="s">
        <v>186</v>
      </c>
      <c r="R31" s="129"/>
      <c r="S31" s="118" t="s">
        <v>245</v>
      </c>
      <c r="T31" s="119" t="s">
        <v>208</v>
      </c>
      <c r="U31" s="119" t="s">
        <v>209</v>
      </c>
      <c r="X31" s="93" t="s">
        <v>222</v>
      </c>
      <c r="Y31" s="94"/>
      <c r="Z31" s="94"/>
    </row>
    <row r="32" spans="1:31" ht="12" customHeight="1" thickBot="1">
      <c r="A32" s="86" t="s">
        <v>223</v>
      </c>
      <c r="C32" s="111"/>
      <c r="D32" s="87"/>
      <c r="E32" s="87"/>
      <c r="F32" s="87"/>
      <c r="G32" s="111"/>
      <c r="H32" s="87"/>
      <c r="I32" s="111"/>
      <c r="J32" s="87"/>
      <c r="K32" s="103"/>
      <c r="L32" s="87"/>
      <c r="M32" s="82"/>
      <c r="N32" s="87"/>
      <c r="O32" s="103"/>
      <c r="P32" s="88" t="s">
        <v>214</v>
      </c>
      <c r="S32" s="123" t="s">
        <v>210</v>
      </c>
      <c r="T32" s="119" t="s">
        <v>211</v>
      </c>
      <c r="U32" s="119" t="s">
        <v>211</v>
      </c>
      <c r="X32" s="130">
        <f>L16/(L16+F23)</f>
        <v>0.5714285714285714</v>
      </c>
      <c r="Y32" s="130">
        <f>IF(X32&lt;0.7,-1.2626*$X$32^3+3.8377*$X$32^2-3.4984*$X$32+1.0041,0)</f>
        <v>2.2553644314868615E-2</v>
      </c>
      <c r="Z32" s="131">
        <f>IF(X32&lt;0.6,-4.0909*X32^3+7.6407*X32^2-4.7857*X32+1.0088,0)</f>
        <v>5.720116618075366E-3</v>
      </c>
    </row>
    <row r="33" spans="1:37" ht="12" customHeight="1" thickTop="1" thickBot="1">
      <c r="A33" s="86" t="s">
        <v>252</v>
      </c>
      <c r="B33" s="101"/>
      <c r="C33" s="87"/>
      <c r="D33" s="87"/>
      <c r="E33" s="87"/>
      <c r="F33" s="87"/>
      <c r="G33" s="87"/>
      <c r="H33" s="87"/>
      <c r="I33" s="87"/>
      <c r="J33" s="87"/>
      <c r="K33" s="82"/>
      <c r="L33" s="87"/>
      <c r="M33" s="82"/>
      <c r="N33" s="87"/>
      <c r="O33" s="92" t="s">
        <v>224</v>
      </c>
      <c r="P33" s="209">
        <f>P16+P19+P23+P30</f>
        <v>106.28433723396502</v>
      </c>
      <c r="Q33" s="82" t="s">
        <v>29</v>
      </c>
      <c r="S33" s="124">
        <v>0</v>
      </c>
      <c r="T33" s="125">
        <v>1</v>
      </c>
      <c r="U33" s="125">
        <v>1</v>
      </c>
      <c r="Z33" s="44"/>
      <c r="AA33" s="44"/>
    </row>
    <row r="34" spans="1:37" ht="12" customHeight="1" thickTop="1">
      <c r="A34" s="83"/>
      <c r="B34" s="83"/>
      <c r="C34" s="83"/>
      <c r="D34" s="83"/>
      <c r="E34" s="83"/>
      <c r="F34" s="83"/>
      <c r="G34" s="83"/>
      <c r="H34" s="83"/>
      <c r="I34" s="83"/>
      <c r="J34" s="83"/>
      <c r="K34" s="95"/>
      <c r="L34" s="83"/>
      <c r="M34" s="95"/>
      <c r="N34" s="83"/>
      <c r="O34" s="95"/>
      <c r="P34" s="122"/>
      <c r="S34" s="93">
        <f>S33+0.1</f>
        <v>0.1</v>
      </c>
      <c r="T34" s="125">
        <v>0.7</v>
      </c>
      <c r="U34" s="125">
        <v>0.63</v>
      </c>
      <c r="Z34" s="44"/>
      <c r="AA34" s="44"/>
    </row>
    <row r="35" spans="1:37" ht="12" customHeight="1">
      <c r="A35" s="86" t="s">
        <v>225</v>
      </c>
      <c r="C35" s="87"/>
      <c r="D35" s="87"/>
      <c r="E35" s="87"/>
      <c r="F35" s="87"/>
      <c r="G35" s="87"/>
      <c r="H35" s="87"/>
      <c r="I35" s="87"/>
      <c r="J35" s="87"/>
      <c r="K35" s="82"/>
      <c r="L35" s="87"/>
      <c r="M35" s="82"/>
      <c r="N35" s="87"/>
      <c r="O35" s="82"/>
      <c r="P35" s="133"/>
      <c r="Q35" s="134"/>
      <c r="R35" s="135"/>
      <c r="S35" s="93">
        <f t="shared" ref="S35:S40" si="0">S34+0.1</f>
        <v>0.2</v>
      </c>
      <c r="T35" s="125">
        <v>0.45</v>
      </c>
      <c r="U35" s="125">
        <v>0.3</v>
      </c>
      <c r="Z35" s="44"/>
      <c r="AA35" s="44"/>
    </row>
    <row r="36" spans="1:37" ht="12" customHeight="1">
      <c r="A36" s="3"/>
      <c r="B36" s="3"/>
      <c r="C36" s="3"/>
      <c r="D36" s="3"/>
      <c r="E36" s="3"/>
      <c r="F36" s="3"/>
      <c r="G36" s="3"/>
      <c r="H36" s="3"/>
      <c r="I36" s="3"/>
      <c r="J36" s="3"/>
      <c r="K36" s="3"/>
      <c r="L36" s="3"/>
      <c r="M36" s="3"/>
      <c r="N36" s="3"/>
      <c r="O36" s="3"/>
      <c r="P36" s="3"/>
      <c r="Q36" s="6"/>
      <c r="R36" s="137"/>
      <c r="S36" s="93">
        <f t="shared" si="0"/>
        <v>0.30000000000000004</v>
      </c>
      <c r="T36" s="125">
        <v>0.25</v>
      </c>
      <c r="U36" s="125">
        <v>0.15</v>
      </c>
      <c r="X36" s="139" t="s">
        <v>228</v>
      </c>
      <c r="Z36" s="44"/>
      <c r="AA36" s="44"/>
    </row>
    <row r="37" spans="1:37" ht="12" customHeight="1">
      <c r="A37" s="3"/>
      <c r="B37" s="3"/>
      <c r="C37" s="3"/>
      <c r="D37" s="3"/>
      <c r="E37" s="3"/>
      <c r="F37" s="3"/>
      <c r="G37" s="3"/>
      <c r="H37" s="3"/>
      <c r="I37" s="3"/>
      <c r="J37" s="3"/>
      <c r="K37" s="3"/>
      <c r="L37" s="3"/>
      <c r="M37" s="3"/>
      <c r="N37" s="3"/>
      <c r="O37" s="3"/>
      <c r="P37" s="3"/>
      <c r="Q37" s="6"/>
      <c r="R37" s="137"/>
      <c r="S37" s="93">
        <f t="shared" si="0"/>
        <v>0.4</v>
      </c>
      <c r="T37" s="125">
        <v>0.15</v>
      </c>
      <c r="U37" s="125">
        <v>0.06</v>
      </c>
      <c r="Z37" s="44"/>
      <c r="AA37" s="44"/>
    </row>
    <row r="38" spans="1:37" ht="12" customHeight="1">
      <c r="A38" s="3"/>
      <c r="B38" s="3"/>
      <c r="C38" s="3"/>
      <c r="D38" s="3"/>
      <c r="E38" s="3"/>
      <c r="F38" s="3"/>
      <c r="G38" s="3"/>
      <c r="H38" s="3"/>
      <c r="I38" s="3"/>
      <c r="J38" s="3"/>
      <c r="K38" s="3"/>
      <c r="L38" s="3"/>
      <c r="M38" s="3"/>
      <c r="N38" s="3"/>
      <c r="O38" s="3"/>
      <c r="P38" s="3"/>
      <c r="Q38" s="6"/>
      <c r="R38" s="137"/>
      <c r="S38" s="93">
        <f t="shared" si="0"/>
        <v>0.5</v>
      </c>
      <c r="T38" s="125">
        <v>0.05</v>
      </c>
      <c r="U38" s="125">
        <v>0.02</v>
      </c>
      <c r="Z38" s="44"/>
      <c r="AA38" s="44"/>
    </row>
    <row r="39" spans="1:37" ht="12" customHeight="1">
      <c r="A39" s="3"/>
      <c r="B39" s="6"/>
      <c r="C39" s="6"/>
      <c r="D39" s="6"/>
      <c r="E39" s="6"/>
      <c r="F39" s="6"/>
      <c r="G39" s="6"/>
      <c r="H39" s="6"/>
      <c r="I39" s="6"/>
      <c r="J39" s="6"/>
      <c r="K39" s="6"/>
      <c r="L39" s="6"/>
      <c r="M39" s="6"/>
      <c r="N39" s="6"/>
      <c r="O39" s="6"/>
      <c r="P39" s="6"/>
      <c r="Q39" s="6"/>
      <c r="R39" s="137"/>
      <c r="S39" s="93">
        <f t="shared" si="0"/>
        <v>0.6</v>
      </c>
      <c r="T39" s="125">
        <v>0.02</v>
      </c>
      <c r="U39" s="125">
        <v>0</v>
      </c>
      <c r="W39" s="11" t="s">
        <v>327</v>
      </c>
      <c r="X39" s="226" t="str">
        <f>VLOOKUP(P33,Z41:AA50,2)</f>
        <v>C</v>
      </c>
      <c r="Z39" s="69" t="s">
        <v>337</v>
      </c>
    </row>
    <row r="40" spans="1:37" ht="12" customHeight="1">
      <c r="A40" s="73"/>
      <c r="B40" s="73"/>
      <c r="C40" s="73"/>
      <c r="D40" s="73"/>
      <c r="E40" s="73"/>
      <c r="F40" s="73"/>
      <c r="G40" s="73"/>
      <c r="H40" s="73"/>
      <c r="I40" s="73"/>
      <c r="J40" s="73"/>
      <c r="K40" s="73"/>
      <c r="L40" s="73"/>
      <c r="M40" s="73"/>
      <c r="N40" s="73"/>
      <c r="O40" s="73"/>
      <c r="P40" s="73"/>
      <c r="Q40" s="6"/>
      <c r="R40" s="137"/>
      <c r="S40" s="93">
        <f t="shared" si="0"/>
        <v>0.7</v>
      </c>
      <c r="T40" s="125">
        <v>0</v>
      </c>
      <c r="U40" s="125">
        <v>0</v>
      </c>
      <c r="Z40" s="224" t="s">
        <v>334</v>
      </c>
      <c r="AA40" s="223" t="s">
        <v>335</v>
      </c>
    </row>
    <row r="41" spans="1:37" ht="12" customHeight="1">
      <c r="A41" s="87" t="s">
        <v>253</v>
      </c>
      <c r="B41" s="87"/>
      <c r="C41" s="87"/>
      <c r="D41" s="87"/>
      <c r="E41" s="87"/>
      <c r="F41" s="87"/>
      <c r="G41" s="115"/>
      <c r="H41" s="153"/>
      <c r="I41" s="117"/>
      <c r="S41" s="132"/>
      <c r="T41" s="93"/>
      <c r="U41" s="93"/>
      <c r="Z41" s="225">
        <v>0</v>
      </c>
      <c r="AA41" s="26" t="s">
        <v>157</v>
      </c>
    </row>
    <row r="42" spans="1:37" ht="12" customHeight="1" thickBot="1">
      <c r="A42" s="87"/>
      <c r="B42" s="87"/>
      <c r="C42" s="87"/>
      <c r="D42" s="154" t="s">
        <v>214</v>
      </c>
      <c r="E42" s="87"/>
      <c r="F42" s="103" t="s">
        <v>254</v>
      </c>
      <c r="G42" s="115"/>
      <c r="H42" s="153"/>
      <c r="I42" s="117"/>
      <c r="J42" s="87"/>
      <c r="K42" s="87"/>
      <c r="L42" s="154" t="s">
        <v>214</v>
      </c>
      <c r="M42" s="87"/>
      <c r="N42" s="103" t="s">
        <v>255</v>
      </c>
      <c r="O42" s="115"/>
      <c r="P42" s="153"/>
      <c r="Q42" s="117"/>
      <c r="S42" s="132"/>
      <c r="T42" s="136" t="s">
        <v>226</v>
      </c>
      <c r="U42" s="136"/>
      <c r="Z42" s="225">
        <v>55</v>
      </c>
      <c r="AA42" s="26" t="s">
        <v>156</v>
      </c>
    </row>
    <row r="43" spans="1:37" s="3" customFormat="1" ht="12" customHeight="1" thickTop="1" thickBot="1">
      <c r="A43" s="87"/>
      <c r="C43" s="91" t="s">
        <v>256</v>
      </c>
      <c r="D43" s="210">
        <f>P33</f>
        <v>106.28433723396502</v>
      </c>
      <c r="E43" s="103" t="s">
        <v>33</v>
      </c>
      <c r="F43" s="215">
        <f>'TD-SH-PA'!E20-'TD-SH-PA'!E22</f>
        <v>18</v>
      </c>
      <c r="G43" s="116" t="s">
        <v>257</v>
      </c>
      <c r="H43" s="221">
        <f>D43-F43</f>
        <v>88.284337233965019</v>
      </c>
      <c r="I43" s="117" t="s">
        <v>29</v>
      </c>
      <c r="K43" s="91" t="s">
        <v>258</v>
      </c>
      <c r="L43" s="210">
        <f>P33</f>
        <v>106.28433723396502</v>
      </c>
      <c r="M43" s="103" t="s">
        <v>186</v>
      </c>
      <c r="N43" s="215">
        <f>'TD-SH-PA'!E23-'TD-SH-PA'!E20</f>
        <v>-3</v>
      </c>
      <c r="O43" s="116" t="s">
        <v>257</v>
      </c>
      <c r="P43" s="221">
        <f>L43+N43</f>
        <v>103.28433723396502</v>
      </c>
      <c r="Q43" s="117" t="s">
        <v>29</v>
      </c>
      <c r="R43" s="79"/>
      <c r="S43" s="93"/>
      <c r="T43" s="99" t="s">
        <v>227</v>
      </c>
      <c r="U43" s="138" t="s">
        <v>201</v>
      </c>
      <c r="V43" s="76"/>
      <c r="Z43" s="225">
        <v>59</v>
      </c>
      <c r="AA43" s="26" t="s">
        <v>155</v>
      </c>
      <c r="AB43" s="76"/>
      <c r="AC43" s="76"/>
      <c r="AD43" s="76"/>
      <c r="AE43" s="76"/>
      <c r="AF43" s="44"/>
      <c r="AG43" s="44"/>
      <c r="AH43" s="44"/>
      <c r="AI43" s="44"/>
      <c r="AJ43" s="44"/>
      <c r="AK43" s="44"/>
    </row>
    <row r="44" spans="1:37" s="3" customFormat="1" ht="12" customHeight="1" thickTop="1">
      <c r="A44" s="120"/>
      <c r="B44" s="120"/>
      <c r="C44" s="120"/>
      <c r="D44" s="120"/>
      <c r="E44" s="120"/>
      <c r="F44" s="120"/>
      <c r="G44" s="120"/>
      <c r="H44" s="120"/>
      <c r="I44" s="120"/>
      <c r="J44" s="120"/>
      <c r="K44" s="120"/>
      <c r="L44" s="120"/>
      <c r="M44" s="120"/>
      <c r="N44" s="120"/>
      <c r="O44" s="120"/>
      <c r="P44" s="120"/>
      <c r="Q44" s="82"/>
      <c r="R44" s="79"/>
      <c r="S44" s="93"/>
      <c r="T44" s="104" t="s">
        <v>151</v>
      </c>
      <c r="U44" s="140">
        <v>0.95</v>
      </c>
      <c r="V44" s="76"/>
      <c r="Z44" s="225">
        <v>61</v>
      </c>
      <c r="AA44" s="26" t="s">
        <v>154</v>
      </c>
      <c r="AB44" s="76"/>
      <c r="AC44" s="76"/>
      <c r="AD44" s="76"/>
      <c r="AE44" s="76"/>
      <c r="AF44" s="44"/>
      <c r="AG44" s="44"/>
      <c r="AH44" s="44"/>
      <c r="AI44" s="44"/>
      <c r="AJ44" s="44"/>
      <c r="AK44" s="44"/>
    </row>
    <row r="45" spans="1:37" ht="12" customHeight="1">
      <c r="S45" s="93"/>
      <c r="T45" s="109" t="s">
        <v>152</v>
      </c>
      <c r="U45" s="141">
        <v>0.91</v>
      </c>
      <c r="Z45" s="225">
        <v>100</v>
      </c>
      <c r="AA45" s="26" t="s">
        <v>32</v>
      </c>
    </row>
    <row r="46" spans="1:37" s="3" customFormat="1" ht="12" customHeight="1">
      <c r="A46" s="76"/>
      <c r="B46" s="76"/>
      <c r="C46" s="76"/>
      <c r="D46" s="76"/>
      <c r="E46" s="76"/>
      <c r="F46" s="76"/>
      <c r="G46" s="76"/>
      <c r="H46" s="76"/>
      <c r="I46" s="76"/>
      <c r="J46" s="76"/>
      <c r="K46" s="76"/>
      <c r="L46" s="76"/>
      <c r="M46" s="76"/>
      <c r="N46" s="76"/>
      <c r="O46" s="76"/>
      <c r="P46" s="76"/>
      <c r="Q46" s="82"/>
      <c r="R46" s="79"/>
      <c r="S46" s="94"/>
      <c r="T46" s="109" t="s">
        <v>153</v>
      </c>
      <c r="U46" s="141">
        <v>0.86</v>
      </c>
      <c r="V46" s="76"/>
      <c r="Z46" s="225">
        <v>107</v>
      </c>
      <c r="AA46" s="26" t="s">
        <v>153</v>
      </c>
      <c r="AB46" s="76"/>
      <c r="AC46" s="76"/>
      <c r="AD46" s="76"/>
      <c r="AE46" s="76"/>
      <c r="AF46" s="44"/>
      <c r="AG46" s="44"/>
      <c r="AH46" s="44"/>
      <c r="AI46" s="44"/>
      <c r="AJ46" s="44"/>
      <c r="AK46" s="44"/>
    </row>
    <row r="47" spans="1:37" s="3" customFormat="1" ht="12" customHeight="1">
      <c r="A47" s="76"/>
      <c r="B47" s="76"/>
      <c r="C47" s="76"/>
      <c r="D47" s="76"/>
      <c r="E47" s="76"/>
      <c r="F47" s="76"/>
      <c r="G47" s="76"/>
      <c r="H47" s="76"/>
      <c r="I47" s="76"/>
      <c r="J47" s="76"/>
      <c r="K47" s="76"/>
      <c r="L47" s="76"/>
      <c r="M47" s="76"/>
      <c r="N47" s="76"/>
      <c r="O47" s="76"/>
      <c r="P47" s="76"/>
      <c r="Q47" s="82"/>
      <c r="R47" s="79"/>
      <c r="S47" s="94"/>
      <c r="T47" s="109" t="s">
        <v>32</v>
      </c>
      <c r="U47" s="141">
        <v>0.83</v>
      </c>
      <c r="V47" s="76"/>
      <c r="Z47" s="225">
        <v>115</v>
      </c>
      <c r="AA47" s="26" t="s">
        <v>152</v>
      </c>
      <c r="AB47" s="76"/>
      <c r="AC47" s="76"/>
      <c r="AD47" s="76"/>
      <c r="AE47" s="76"/>
      <c r="AF47" s="44"/>
      <c r="AG47" s="44"/>
      <c r="AH47" s="44"/>
      <c r="AI47" s="44"/>
      <c r="AJ47" s="44"/>
      <c r="AK47" s="44"/>
    </row>
    <row r="48" spans="1:37" s="3" customFormat="1" ht="12" customHeight="1">
      <c r="A48" s="76"/>
      <c r="B48" s="76"/>
      <c r="C48" s="76"/>
      <c r="D48" s="76"/>
      <c r="E48" s="76"/>
      <c r="F48" s="76"/>
      <c r="G48" s="76"/>
      <c r="H48" s="76"/>
      <c r="I48" s="76"/>
      <c r="J48" s="76"/>
      <c r="K48" s="76"/>
      <c r="L48" s="76"/>
      <c r="M48" s="76"/>
      <c r="N48" s="76"/>
      <c r="O48" s="76"/>
      <c r="P48" s="76"/>
      <c r="Q48" s="82"/>
      <c r="R48" s="79"/>
      <c r="S48" s="93"/>
      <c r="T48" s="109" t="s">
        <v>154</v>
      </c>
      <c r="U48" s="141">
        <v>0.81</v>
      </c>
      <c r="V48" s="76"/>
      <c r="Z48" s="225">
        <v>123</v>
      </c>
      <c r="AA48" s="26" t="s">
        <v>151</v>
      </c>
      <c r="AB48" s="76"/>
      <c r="AC48" s="76"/>
      <c r="AD48" s="76"/>
      <c r="AE48" s="76"/>
      <c r="AF48" s="44"/>
      <c r="AG48" s="44"/>
      <c r="AH48" s="44"/>
      <c r="AI48" s="44"/>
      <c r="AJ48" s="44"/>
      <c r="AK48" s="44"/>
    </row>
    <row r="49" spans="1:37" s="3" customFormat="1" ht="12" customHeight="1">
      <c r="A49" s="76"/>
      <c r="B49" s="76"/>
      <c r="C49" s="76"/>
      <c r="D49" s="76"/>
      <c r="E49" s="76"/>
      <c r="F49" s="76"/>
      <c r="G49" s="76"/>
      <c r="H49" s="76"/>
      <c r="I49" s="76"/>
      <c r="J49" s="76"/>
      <c r="K49" s="76"/>
      <c r="L49" s="76"/>
      <c r="M49" s="76"/>
      <c r="Q49" s="247"/>
      <c r="R49" s="247"/>
      <c r="S49" s="94"/>
      <c r="T49" s="109" t="s">
        <v>155</v>
      </c>
      <c r="U49" s="141">
        <v>0.81</v>
      </c>
      <c r="V49" s="76"/>
      <c r="Z49" s="225">
        <v>150</v>
      </c>
      <c r="AA49" s="26" t="s">
        <v>328</v>
      </c>
      <c r="AB49" s="76"/>
      <c r="AC49" s="76"/>
      <c r="AD49" s="76"/>
      <c r="AE49" s="76"/>
      <c r="AF49" s="44"/>
      <c r="AG49" s="44"/>
      <c r="AH49" s="44"/>
      <c r="AI49" s="44"/>
      <c r="AJ49" s="44"/>
      <c r="AK49" s="44"/>
    </row>
    <row r="50" spans="1:37" s="3" customFormat="1" ht="12" customHeight="1">
      <c r="A50" s="76"/>
      <c r="B50" s="76"/>
      <c r="C50" s="76"/>
      <c r="D50" s="76"/>
      <c r="E50" s="76"/>
      <c r="F50" s="76"/>
      <c r="G50" s="76"/>
      <c r="H50" s="76"/>
      <c r="I50" s="76"/>
      <c r="J50" s="76"/>
      <c r="K50" s="76"/>
      <c r="L50" s="76"/>
      <c r="M50" s="76"/>
      <c r="Q50" s="247"/>
      <c r="R50" s="247"/>
      <c r="S50" s="94"/>
      <c r="T50" s="109" t="s">
        <v>156</v>
      </c>
      <c r="U50" s="141">
        <v>0.81</v>
      </c>
      <c r="V50" s="76"/>
      <c r="Z50" s="225">
        <v>175</v>
      </c>
      <c r="AA50" s="26" t="s">
        <v>329</v>
      </c>
      <c r="AB50" s="76"/>
      <c r="AC50" s="76"/>
      <c r="AD50" s="76"/>
      <c r="AE50" s="76"/>
      <c r="AF50" s="44"/>
      <c r="AG50" s="44"/>
      <c r="AH50" s="44"/>
      <c r="AI50" s="44"/>
      <c r="AJ50" s="44"/>
      <c r="AK50" s="44"/>
    </row>
    <row r="51" spans="1:37" s="3" customFormat="1">
      <c r="A51" s="76"/>
      <c r="B51" s="76"/>
      <c r="C51" s="76"/>
      <c r="D51" s="76"/>
      <c r="E51" s="76"/>
      <c r="F51" s="76"/>
      <c r="G51" s="76"/>
      <c r="H51" s="76"/>
      <c r="I51" s="76"/>
      <c r="J51" s="76"/>
      <c r="K51" s="76"/>
      <c r="L51" s="76"/>
      <c r="M51" s="76"/>
      <c r="Q51" s="247"/>
      <c r="R51" s="247"/>
      <c r="S51" s="94"/>
      <c r="T51" s="109" t="s">
        <v>157</v>
      </c>
      <c r="U51" s="144">
        <v>0.81</v>
      </c>
      <c r="V51" s="76"/>
      <c r="AA51" s="76"/>
      <c r="AB51" s="76"/>
      <c r="AC51" s="76"/>
      <c r="AD51" s="76"/>
      <c r="AE51" s="76"/>
      <c r="AF51" s="44"/>
      <c r="AG51" s="44"/>
      <c r="AH51" s="44"/>
      <c r="AI51" s="44"/>
      <c r="AJ51" s="44"/>
      <c r="AK51" s="44"/>
    </row>
    <row r="52" spans="1:37" s="3" customFormat="1">
      <c r="S52" s="93"/>
      <c r="T52" s="93"/>
      <c r="U52" s="93"/>
      <c r="V52" s="76"/>
      <c r="AA52" s="76"/>
      <c r="AB52" s="76"/>
      <c r="AC52" s="76"/>
      <c r="AD52" s="76"/>
      <c r="AE52" s="76"/>
      <c r="AF52" s="44"/>
      <c r="AG52" s="44"/>
      <c r="AH52" s="44"/>
      <c r="AI52" s="44"/>
      <c r="AJ52" s="44"/>
      <c r="AK52" s="44"/>
    </row>
    <row r="53" spans="1:37" s="3" customFormat="1" ht="12" customHeight="1">
      <c r="S53" s="145"/>
      <c r="T53" s="94" t="s">
        <v>233</v>
      </c>
      <c r="U53" s="94"/>
      <c r="V53" s="76"/>
      <c r="W53" s="76"/>
      <c r="X53" s="76"/>
      <c r="Y53" s="76"/>
      <c r="AC53" s="76"/>
      <c r="AD53" s="76"/>
      <c r="AE53" s="76"/>
      <c r="AF53" s="44"/>
      <c r="AG53" s="44"/>
      <c r="AH53" s="44"/>
      <c r="AI53" s="44"/>
      <c r="AJ53" s="44"/>
      <c r="AK53" s="44"/>
    </row>
    <row r="54" spans="1:37" s="3" customFormat="1">
      <c r="A54" s="44"/>
      <c r="B54" s="44"/>
      <c r="C54" s="44"/>
      <c r="D54" s="44"/>
      <c r="E54" s="44"/>
      <c r="F54" s="44"/>
      <c r="G54" s="44"/>
      <c r="H54" s="44"/>
      <c r="I54" s="44"/>
      <c r="J54" s="44"/>
      <c r="K54" s="44"/>
      <c r="L54" s="44"/>
      <c r="M54" s="44"/>
      <c r="N54" s="44"/>
      <c r="O54" s="45"/>
      <c r="P54" s="152"/>
      <c r="Q54" s="82"/>
      <c r="R54" s="79"/>
      <c r="S54" s="146"/>
      <c r="T54" s="94" t="s">
        <v>234</v>
      </c>
      <c r="U54" s="94"/>
      <c r="V54" s="76"/>
      <c r="Z54" s="76"/>
      <c r="AA54" s="76"/>
      <c r="AB54" s="76"/>
      <c r="AC54" s="76"/>
      <c r="AD54" s="76"/>
      <c r="AE54" s="76"/>
      <c r="AF54" s="44"/>
      <c r="AG54" s="44"/>
      <c r="AH54" s="44"/>
      <c r="AI54" s="44"/>
      <c r="AJ54" s="44"/>
      <c r="AK54" s="44"/>
    </row>
    <row r="55" spans="1:37" s="3" customFormat="1" ht="15.75" thickBot="1">
      <c r="A55" s="76"/>
      <c r="B55" s="76"/>
      <c r="C55" s="76"/>
      <c r="D55" s="76"/>
      <c r="E55" s="76"/>
      <c r="F55" s="76"/>
      <c r="G55" s="76"/>
      <c r="H55" s="76"/>
      <c r="I55" s="76"/>
      <c r="J55" s="76"/>
      <c r="K55" s="76"/>
      <c r="L55" s="76"/>
      <c r="M55" s="76"/>
      <c r="Q55" s="247"/>
      <c r="R55" s="247"/>
      <c r="S55" s="147" t="s">
        <v>235</v>
      </c>
      <c r="T55" s="94" t="s">
        <v>236</v>
      </c>
      <c r="U55" s="94"/>
      <c r="V55" s="76"/>
      <c r="W55" s="76"/>
      <c r="X55" s="76"/>
      <c r="Y55" s="76"/>
      <c r="Z55" s="76"/>
      <c r="AA55" s="76"/>
      <c r="AB55" s="76"/>
      <c r="AC55" s="76"/>
      <c r="AD55" s="76"/>
      <c r="AE55" s="76"/>
      <c r="AF55" s="44"/>
      <c r="AG55" s="44"/>
      <c r="AH55" s="44"/>
      <c r="AI55" s="44"/>
      <c r="AJ55" s="44"/>
      <c r="AK55" s="44"/>
    </row>
    <row r="56" spans="1:37" s="3" customFormat="1" ht="16.5" thickTop="1" thickBot="1">
      <c r="A56" s="76"/>
      <c r="B56" s="38" t="s">
        <v>70</v>
      </c>
      <c r="C56" s="149"/>
      <c r="D56" s="149"/>
      <c r="E56" s="149"/>
      <c r="F56" s="149"/>
      <c r="G56" s="149"/>
      <c r="H56" s="149"/>
      <c r="I56" s="149"/>
      <c r="J56" s="149"/>
      <c r="K56" s="149"/>
      <c r="L56" s="38" t="s">
        <v>71</v>
      </c>
      <c r="M56" s="149"/>
      <c r="N56" s="149"/>
      <c r="O56" s="149"/>
      <c r="P56" s="149"/>
      <c r="Q56" s="150"/>
      <c r="R56" s="151"/>
      <c r="S56" s="148"/>
      <c r="T56" s="94" t="s">
        <v>237</v>
      </c>
      <c r="U56" s="94"/>
      <c r="V56" s="76"/>
      <c r="W56" s="76"/>
      <c r="X56" s="76"/>
      <c r="Y56" s="76"/>
      <c r="Z56" s="76"/>
      <c r="AA56" s="76"/>
      <c r="AB56" s="76"/>
      <c r="AC56" s="76"/>
      <c r="AD56" s="76"/>
      <c r="AE56" s="76"/>
      <c r="AF56" s="44"/>
      <c r="AG56" s="44"/>
      <c r="AH56" s="44"/>
      <c r="AI56" s="44"/>
      <c r="AJ56" s="44"/>
      <c r="AK56" s="44"/>
    </row>
    <row r="57" spans="1:37" s="3" customFormat="1" ht="15.75" thickTop="1">
      <c r="A57" s="44"/>
      <c r="B57" s="44"/>
      <c r="C57" s="44"/>
      <c r="D57" s="44"/>
      <c r="E57" s="44"/>
      <c r="F57" s="44"/>
      <c r="G57" s="44"/>
      <c r="H57" s="44"/>
      <c r="I57" s="44"/>
      <c r="J57" s="44"/>
      <c r="K57" s="44"/>
      <c r="L57" s="44"/>
      <c r="M57" s="44"/>
      <c r="N57" s="44"/>
      <c r="O57" s="45"/>
      <c r="P57" s="152"/>
      <c r="Q57" s="82"/>
      <c r="R57" s="79"/>
      <c r="S57" s="44"/>
      <c r="V57" s="76"/>
      <c r="W57" s="76"/>
      <c r="X57" s="76"/>
      <c r="Y57" s="76"/>
      <c r="Z57" s="76"/>
      <c r="AA57" s="76"/>
      <c r="AB57" s="76"/>
      <c r="AC57" s="76"/>
      <c r="AD57" s="76"/>
      <c r="AE57" s="76"/>
      <c r="AF57" s="44"/>
      <c r="AG57" s="44"/>
      <c r="AH57" s="44"/>
      <c r="AI57" s="44"/>
      <c r="AJ57" s="44"/>
      <c r="AK57" s="44"/>
    </row>
    <row r="58" spans="1:37" s="3" customFormat="1">
      <c r="A58" s="44"/>
      <c r="B58" s="44"/>
      <c r="C58" s="44"/>
      <c r="D58" s="44"/>
      <c r="E58" s="44"/>
      <c r="F58" s="44"/>
      <c r="G58" s="44"/>
      <c r="H58" s="44"/>
      <c r="I58" s="44"/>
      <c r="J58" s="44"/>
      <c r="K58" s="44"/>
      <c r="L58" s="44"/>
      <c r="M58" s="44"/>
      <c r="N58" s="44"/>
      <c r="O58" s="45"/>
      <c r="P58" s="152"/>
      <c r="Q58" s="82"/>
      <c r="R58" s="79"/>
      <c r="S58" s="44"/>
      <c r="V58" s="76"/>
      <c r="W58" s="76"/>
      <c r="X58" s="76"/>
      <c r="Y58" s="76"/>
      <c r="Z58" s="76"/>
      <c r="AA58" s="76"/>
      <c r="AB58" s="76"/>
      <c r="AC58" s="76"/>
      <c r="AD58" s="76"/>
      <c r="AE58" s="76"/>
      <c r="AF58" s="44"/>
      <c r="AG58" s="44"/>
      <c r="AH58" s="44"/>
      <c r="AI58" s="44"/>
      <c r="AJ58" s="44"/>
      <c r="AK58" s="44"/>
    </row>
    <row r="59" spans="1:37" s="3" customFormat="1">
      <c r="A59" s="44"/>
      <c r="B59" s="44"/>
      <c r="C59" s="44"/>
      <c r="D59" s="44"/>
      <c r="E59" s="44"/>
      <c r="F59" s="44"/>
      <c r="G59" s="44"/>
      <c r="H59" s="44"/>
      <c r="I59" s="44"/>
      <c r="J59" s="44"/>
      <c r="K59" s="44"/>
      <c r="L59" s="44"/>
      <c r="M59" s="44"/>
      <c r="N59" s="44"/>
      <c r="O59" s="45"/>
      <c r="P59" s="152"/>
      <c r="Q59" s="82"/>
      <c r="R59" s="79"/>
      <c r="S59" s="44"/>
      <c r="V59" s="76"/>
      <c r="W59" s="76"/>
      <c r="X59" s="76"/>
      <c r="Y59" s="76"/>
      <c r="Z59" s="76"/>
      <c r="AA59" s="76"/>
      <c r="AB59" s="76"/>
      <c r="AC59" s="76"/>
      <c r="AD59" s="76"/>
      <c r="AE59" s="76"/>
      <c r="AF59" s="44"/>
      <c r="AG59" s="44"/>
      <c r="AH59" s="44"/>
      <c r="AI59" s="44"/>
      <c r="AJ59" s="44"/>
      <c r="AK59" s="44"/>
    </row>
    <row r="60" spans="1:37" s="3" customFormat="1">
      <c r="A60" s="44"/>
      <c r="B60" s="44"/>
      <c r="C60" s="44"/>
      <c r="D60" s="44"/>
      <c r="E60" s="44"/>
      <c r="F60" s="44"/>
      <c r="G60" s="44"/>
      <c r="H60" s="44"/>
      <c r="I60" s="44"/>
      <c r="J60" s="44"/>
      <c r="K60" s="44"/>
      <c r="L60" s="44"/>
      <c r="M60" s="44"/>
      <c r="N60" s="44"/>
      <c r="O60" s="45"/>
      <c r="P60" s="152"/>
      <c r="Q60" s="82"/>
      <c r="R60" s="79"/>
      <c r="S60" s="44"/>
      <c r="V60" s="76"/>
      <c r="W60" s="76"/>
      <c r="X60" s="76"/>
      <c r="Y60" s="76"/>
      <c r="Z60" s="76"/>
      <c r="AA60" s="76"/>
      <c r="AB60" s="76"/>
      <c r="AC60" s="76"/>
      <c r="AD60" s="76"/>
      <c r="AE60" s="76"/>
      <c r="AF60" s="44"/>
      <c r="AG60" s="44"/>
      <c r="AH60" s="44"/>
      <c r="AI60" s="44"/>
      <c r="AJ60" s="44"/>
      <c r="AK60" s="44"/>
    </row>
  </sheetData>
  <mergeCells count="11">
    <mergeCell ref="A1:U1"/>
    <mergeCell ref="C12:Q12"/>
    <mergeCell ref="T19:U19"/>
    <mergeCell ref="S30:U30"/>
    <mergeCell ref="D5:I5"/>
    <mergeCell ref="D6:I6"/>
    <mergeCell ref="D7:H7"/>
    <mergeCell ref="T7:U7"/>
    <mergeCell ref="C10:Q10"/>
    <mergeCell ref="S10:U11"/>
    <mergeCell ref="C11:Q11"/>
  </mergeCells>
  <dataValidations count="1">
    <dataValidation allowBlank="1" showInputMessage="1" showErrorMessage="1" sqref="N28 F24"/>
  </dataValidations>
  <pageMargins left="0.75" right="0.75" top="1" bottom="1" header="0.5" footer="0.5"/>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110" zoomScaleNormal="110" workbookViewId="0">
      <selection activeCell="E20" sqref="E20"/>
    </sheetView>
  </sheetViews>
  <sheetFormatPr defaultRowHeight="12" customHeight="1"/>
  <cols>
    <col min="1" max="1" width="5.28515625" style="1" bestFit="1" customWidth="1"/>
    <col min="2" max="2" width="8.42578125" style="3" customWidth="1"/>
    <col min="3" max="3" width="15.5703125" style="3" customWidth="1"/>
    <col min="4" max="4" width="10.7109375" style="3" bestFit="1" customWidth="1"/>
    <col min="5" max="5" width="5.85546875" style="3" customWidth="1"/>
    <col min="6" max="6" width="6.140625" style="3" bestFit="1" customWidth="1"/>
    <col min="7" max="8" width="7.28515625" style="3" customWidth="1"/>
    <col min="9" max="9" width="14.7109375" style="3" customWidth="1"/>
    <col min="10" max="10" width="3.5703125" style="3" customWidth="1"/>
    <col min="11" max="11" width="18.42578125" style="3" customWidth="1"/>
    <col min="12" max="14" width="7.28515625" style="3" customWidth="1"/>
    <col min="15" max="16384" width="9.140625" style="3"/>
  </cols>
  <sheetData>
    <row r="1" spans="1:12" ht="15">
      <c r="B1" s="258" t="s">
        <v>265</v>
      </c>
      <c r="C1" s="259"/>
      <c r="D1" s="259"/>
      <c r="E1" s="259"/>
      <c r="F1" s="259"/>
      <c r="G1" s="259"/>
      <c r="H1" s="259"/>
      <c r="I1" s="260"/>
    </row>
    <row r="2" spans="1:12" ht="12" customHeight="1">
      <c r="I2" s="4" t="s">
        <v>266</v>
      </c>
    </row>
    <row r="3" spans="1:12" ht="15.75">
      <c r="B3" s="2" t="s">
        <v>0</v>
      </c>
      <c r="K3" s="234" t="s">
        <v>345</v>
      </c>
      <c r="L3" s="69" t="s">
        <v>348</v>
      </c>
    </row>
    <row r="4" spans="1:12" ht="12" customHeight="1">
      <c r="B4" s="5"/>
      <c r="J4" s="60"/>
      <c r="K4" s="235" t="s">
        <v>346</v>
      </c>
      <c r="L4" s="69"/>
    </row>
    <row r="5" spans="1:12" ht="12" customHeight="1">
      <c r="B5" s="3" t="s">
        <v>2</v>
      </c>
      <c r="C5" s="3" t="s">
        <v>267</v>
      </c>
      <c r="K5" s="236" t="s">
        <v>347</v>
      </c>
      <c r="L5" s="69" t="s">
        <v>348</v>
      </c>
    </row>
    <row r="6" spans="1:12" ht="12" customHeight="1">
      <c r="B6" s="3" t="s">
        <v>4</v>
      </c>
      <c r="C6" s="3" t="s">
        <v>268</v>
      </c>
    </row>
    <row r="7" spans="1:12" ht="12" customHeight="1">
      <c r="B7" s="3" t="s">
        <v>6</v>
      </c>
      <c r="C7" s="3" t="s">
        <v>269</v>
      </c>
      <c r="H7" s="3" t="s">
        <v>8</v>
      </c>
      <c r="I7" s="155">
        <v>41850</v>
      </c>
      <c r="K7" s="156" t="s">
        <v>270</v>
      </c>
    </row>
    <row r="8" spans="1:12" ht="12" customHeight="1">
      <c r="C8" s="6"/>
    </row>
    <row r="9" spans="1:12" ht="12" customHeight="1">
      <c r="A9" s="1" t="s">
        <v>271</v>
      </c>
      <c r="B9" s="5" t="s">
        <v>107</v>
      </c>
    </row>
    <row r="10" spans="1:12" ht="12" customHeight="1">
      <c r="B10" s="7" t="s">
        <v>11</v>
      </c>
      <c r="C10" s="157" t="s">
        <v>316</v>
      </c>
      <c r="D10" s="158"/>
      <c r="E10" s="158"/>
      <c r="F10" s="158"/>
      <c r="G10" s="158"/>
      <c r="H10" s="158"/>
      <c r="I10" s="159"/>
      <c r="K10" s="156" t="s">
        <v>272</v>
      </c>
    </row>
    <row r="11" spans="1:12" ht="12" customHeight="1">
      <c r="B11" s="7" t="s">
        <v>12</v>
      </c>
      <c r="C11" s="157" t="s">
        <v>354</v>
      </c>
      <c r="D11" s="158"/>
      <c r="E11" s="158"/>
      <c r="F11" s="158"/>
      <c r="G11" s="158"/>
      <c r="H11" s="158"/>
      <c r="I11" s="159"/>
      <c r="K11" s="156" t="s">
        <v>272</v>
      </c>
    </row>
    <row r="12" spans="1:12" ht="12" customHeight="1">
      <c r="B12" s="8" t="s">
        <v>13</v>
      </c>
      <c r="C12" s="157" t="s">
        <v>331</v>
      </c>
      <c r="D12" s="158"/>
      <c r="E12" s="158"/>
      <c r="F12" s="158"/>
      <c r="G12" s="158"/>
      <c r="H12" s="158"/>
      <c r="I12" s="159"/>
      <c r="K12" s="156" t="s">
        <v>272</v>
      </c>
    </row>
    <row r="13" spans="1:12" ht="12" customHeight="1">
      <c r="B13" s="9"/>
      <c r="C13" s="10"/>
      <c r="D13" s="11"/>
      <c r="E13" s="6"/>
      <c r="F13" s="11"/>
      <c r="G13" s="10"/>
      <c r="H13" s="10"/>
    </row>
    <row r="14" spans="1:12" ht="12" customHeight="1">
      <c r="A14" s="1" t="s">
        <v>273</v>
      </c>
      <c r="B14" s="12" t="s">
        <v>15</v>
      </c>
      <c r="C14" s="6"/>
      <c r="D14" s="6"/>
      <c r="E14" s="6"/>
      <c r="F14" s="6"/>
    </row>
    <row r="15" spans="1:12" ht="12" customHeight="1">
      <c r="B15" s="12"/>
      <c r="C15" s="6"/>
      <c r="D15" s="6"/>
      <c r="E15" s="6"/>
      <c r="F15" s="6"/>
      <c r="G15" s="261" t="s">
        <v>16</v>
      </c>
      <c r="H15" s="261"/>
      <c r="I15" s="261"/>
    </row>
    <row r="16" spans="1:12" ht="12" customHeight="1">
      <c r="B16" s="13" t="s">
        <v>17</v>
      </c>
      <c r="C16" s="13"/>
      <c r="D16" s="15" t="s">
        <v>18</v>
      </c>
      <c r="E16" s="16" t="s">
        <v>19</v>
      </c>
      <c r="F16" s="17" t="s">
        <v>20</v>
      </c>
      <c r="G16" s="18" t="s">
        <v>21</v>
      </c>
      <c r="H16" s="262" t="s">
        <v>6</v>
      </c>
      <c r="I16" s="262"/>
    </row>
    <row r="17" spans="1:11" ht="12" customHeight="1">
      <c r="A17" s="1" t="s">
        <v>274</v>
      </c>
      <c r="B17" s="21"/>
      <c r="C17" s="22" t="s">
        <v>357</v>
      </c>
      <c r="D17" s="22" t="s">
        <v>275</v>
      </c>
      <c r="E17" s="179">
        <v>500</v>
      </c>
      <c r="F17" s="21" t="s">
        <v>45</v>
      </c>
      <c r="G17" s="24" t="s">
        <v>25</v>
      </c>
      <c r="H17" s="263" t="s">
        <v>276</v>
      </c>
      <c r="I17" s="263"/>
      <c r="K17" s="156" t="s">
        <v>277</v>
      </c>
    </row>
    <row r="18" spans="1:11" ht="12" customHeight="1">
      <c r="B18" s="21"/>
      <c r="C18" s="22" t="s">
        <v>358</v>
      </c>
      <c r="D18" s="22" t="s">
        <v>44</v>
      </c>
      <c r="E18" s="179">
        <v>0</v>
      </c>
      <c r="F18" s="21" t="s">
        <v>45</v>
      </c>
      <c r="G18" s="24" t="s">
        <v>278</v>
      </c>
      <c r="H18" s="161" t="s">
        <v>279</v>
      </c>
      <c r="I18" s="161"/>
      <c r="K18" s="156" t="s">
        <v>277</v>
      </c>
    </row>
    <row r="19" spans="1:11" ht="12" customHeight="1">
      <c r="B19" s="21"/>
      <c r="C19" s="22" t="s">
        <v>280</v>
      </c>
      <c r="D19" s="22" t="s">
        <v>281</v>
      </c>
      <c r="E19" s="160">
        <v>2.4</v>
      </c>
      <c r="F19" s="21" t="s">
        <v>282</v>
      </c>
      <c r="G19" s="24" t="s">
        <v>25</v>
      </c>
      <c r="H19" s="263" t="s">
        <v>283</v>
      </c>
      <c r="I19" s="263"/>
      <c r="K19" s="156" t="s">
        <v>277</v>
      </c>
    </row>
    <row r="20" spans="1:11" ht="12" customHeight="1">
      <c r="A20" s="1" t="s">
        <v>284</v>
      </c>
      <c r="B20" s="21"/>
      <c r="C20" s="22" t="s">
        <v>285</v>
      </c>
      <c r="D20" s="22" t="s">
        <v>37</v>
      </c>
      <c r="E20" s="162">
        <f>E19*45</f>
        <v>108</v>
      </c>
      <c r="F20" s="21" t="s">
        <v>38</v>
      </c>
      <c r="G20" s="263" t="s">
        <v>286</v>
      </c>
      <c r="H20" s="264"/>
      <c r="I20" s="264"/>
      <c r="K20" s="156" t="s">
        <v>287</v>
      </c>
    </row>
    <row r="21" spans="1:11" ht="12" customHeight="1">
      <c r="E21" s="31"/>
      <c r="G21" s="32"/>
    </row>
    <row r="22" spans="1:11" ht="12" customHeight="1">
      <c r="C22" s="32"/>
      <c r="E22" s="31"/>
    </row>
    <row r="23" spans="1:11" ht="12" customHeight="1">
      <c r="A23" s="1" t="s">
        <v>288</v>
      </c>
      <c r="B23" s="33" t="s">
        <v>62</v>
      </c>
    </row>
    <row r="24" spans="1:11" ht="12" customHeight="1">
      <c r="B24" s="6"/>
      <c r="C24" s="6"/>
      <c r="D24" s="6"/>
      <c r="E24" s="6"/>
      <c r="F24" s="6"/>
      <c r="G24" s="6"/>
      <c r="H24" s="6"/>
      <c r="I24" s="6"/>
    </row>
    <row r="25" spans="1:11" ht="12" customHeight="1">
      <c r="B25" s="6"/>
      <c r="C25" s="6"/>
      <c r="D25" s="6"/>
      <c r="E25" s="6"/>
      <c r="F25" s="6"/>
      <c r="G25" s="6"/>
      <c r="H25" s="6"/>
      <c r="I25" s="6"/>
    </row>
    <row r="26" spans="1:11" ht="12" customHeight="1">
      <c r="B26" s="6"/>
      <c r="C26" s="6"/>
      <c r="D26" s="6"/>
      <c r="E26" s="6"/>
      <c r="F26" s="6"/>
      <c r="G26" s="6"/>
      <c r="H26" s="6"/>
      <c r="I26" s="6"/>
    </row>
    <row r="27" spans="1:11" ht="12" customHeight="1">
      <c r="B27" s="6"/>
      <c r="C27" s="6"/>
      <c r="D27" s="6"/>
      <c r="E27" s="6"/>
      <c r="F27" s="6"/>
      <c r="G27" s="6"/>
      <c r="H27" s="6"/>
      <c r="I27" s="6"/>
    </row>
    <row r="29" spans="1:11" ht="12" customHeight="1">
      <c r="A29" s="1" t="s">
        <v>289</v>
      </c>
      <c r="B29" s="5" t="s">
        <v>64</v>
      </c>
    </row>
    <row r="30" spans="1:11" ht="12" customHeight="1">
      <c r="B30" s="6"/>
      <c r="C30" s="6"/>
      <c r="D30" s="6"/>
      <c r="E30" s="6"/>
      <c r="F30" s="6"/>
      <c r="G30" s="6"/>
      <c r="H30" s="6"/>
      <c r="I30" s="6"/>
    </row>
    <row r="31" spans="1:11" ht="12" customHeight="1">
      <c r="B31" s="6"/>
      <c r="C31" s="6"/>
      <c r="D31" s="6"/>
      <c r="E31" s="6"/>
      <c r="F31" s="6"/>
      <c r="G31" s="6"/>
      <c r="H31" s="6"/>
      <c r="I31" s="6"/>
    </row>
    <row r="32" spans="1:11" ht="12" customHeight="1">
      <c r="B32" s="6"/>
      <c r="C32" s="6"/>
      <c r="D32" s="6"/>
      <c r="E32" s="6"/>
      <c r="F32" s="6"/>
      <c r="G32" s="6"/>
      <c r="H32" s="6"/>
      <c r="I32" s="6"/>
    </row>
    <row r="33" spans="1:9" ht="12" customHeight="1">
      <c r="B33" s="6"/>
      <c r="C33" s="6"/>
      <c r="D33" s="6"/>
      <c r="E33" s="6"/>
      <c r="F33" s="6"/>
      <c r="G33" s="6"/>
      <c r="H33" s="6"/>
      <c r="I33" s="6"/>
    </row>
    <row r="34" spans="1:9" ht="12" customHeight="1">
      <c r="B34" s="6"/>
      <c r="C34" s="6"/>
      <c r="D34" s="6"/>
      <c r="E34" s="6"/>
      <c r="F34" s="6"/>
      <c r="G34" s="6"/>
      <c r="H34" s="6"/>
      <c r="I34" s="6"/>
    </row>
    <row r="36" spans="1:9" ht="12" customHeight="1">
      <c r="A36" s="1" t="s">
        <v>290</v>
      </c>
      <c r="B36" s="5" t="s">
        <v>66</v>
      </c>
      <c r="F36" s="37" t="s">
        <v>67</v>
      </c>
    </row>
    <row r="37" spans="1:9" ht="12" customHeight="1">
      <c r="B37" s="9" t="s">
        <v>68</v>
      </c>
      <c r="C37" s="256"/>
      <c r="D37" s="257"/>
      <c r="F37" s="6"/>
      <c r="G37" s="6"/>
      <c r="H37" s="6"/>
      <c r="I37" s="6"/>
    </row>
    <row r="38" spans="1:9" ht="12" customHeight="1">
      <c r="B38" s="9" t="s">
        <v>69</v>
      </c>
      <c r="C38" s="256"/>
      <c r="D38" s="257"/>
      <c r="F38" s="6"/>
      <c r="G38" s="6"/>
      <c r="H38" s="6"/>
      <c r="I38" s="6"/>
    </row>
    <row r="39" spans="1:9" ht="12" customHeight="1">
      <c r="F39" s="6"/>
      <c r="G39" s="6"/>
      <c r="H39" s="6"/>
      <c r="I39" s="6"/>
    </row>
    <row r="40" spans="1:9" ht="12" customHeight="1">
      <c r="F40" s="6"/>
      <c r="G40" s="6"/>
      <c r="H40" s="6"/>
      <c r="I40" s="6"/>
    </row>
    <row r="41" spans="1:9" ht="12" customHeight="1">
      <c r="F41" s="6"/>
      <c r="G41" s="6"/>
      <c r="H41" s="6"/>
      <c r="I41" s="6"/>
    </row>
    <row r="42" spans="1:9" ht="12" customHeight="1">
      <c r="B42" s="38" t="s">
        <v>70</v>
      </c>
      <c r="C42" s="39"/>
      <c r="D42" s="39"/>
      <c r="E42" s="38" t="s">
        <v>71</v>
      </c>
      <c r="F42" s="40"/>
      <c r="G42" s="39"/>
      <c r="H42" s="40"/>
      <c r="I42" s="41"/>
    </row>
  </sheetData>
  <mergeCells count="8">
    <mergeCell ref="C37:D37"/>
    <mergeCell ref="C38:D38"/>
    <mergeCell ref="B1:I1"/>
    <mergeCell ref="G15:I15"/>
    <mergeCell ref="H16:I16"/>
    <mergeCell ref="H17:I17"/>
    <mergeCell ref="H19:I19"/>
    <mergeCell ref="G20:I2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showGridLines="0" zoomScale="110" zoomScaleNormal="110" workbookViewId="0">
      <selection activeCell="E23" sqref="E23"/>
    </sheetView>
  </sheetViews>
  <sheetFormatPr defaultRowHeight="11.25"/>
  <cols>
    <col min="1" max="1" width="4.28515625" style="42" bestFit="1" customWidth="1"/>
    <col min="2" max="2" width="8.7109375" style="44" customWidth="1"/>
    <col min="3" max="3" width="23.28515625" style="44" customWidth="1"/>
    <col min="4" max="4" width="9.85546875" style="44" bestFit="1" customWidth="1"/>
    <col min="5" max="8" width="5.140625" style="44" customWidth="1"/>
    <col min="9" max="9" width="4.7109375" style="44" customWidth="1"/>
    <col min="10" max="10" width="2.85546875" style="44" customWidth="1"/>
    <col min="11" max="11" width="29.42578125" style="44" customWidth="1"/>
    <col min="12" max="12" width="2.42578125" style="45" customWidth="1"/>
    <col min="13" max="13" width="4.7109375" style="44" customWidth="1"/>
    <col min="14" max="14" width="5.140625" style="45" customWidth="1"/>
    <col min="15" max="15" width="5.140625" style="44" customWidth="1"/>
    <col min="16" max="16" width="5.140625" style="45" customWidth="1"/>
    <col min="17" max="17" width="5.140625" style="152" customWidth="1"/>
    <col min="18" max="18" width="5.140625" style="82" customWidth="1"/>
    <col min="19" max="19" width="5.140625" style="79" customWidth="1"/>
    <col min="20" max="20" width="5.140625" style="44" customWidth="1"/>
    <col min="21" max="25" width="5.5703125" style="3" customWidth="1"/>
    <col min="26" max="31" width="8.5703125" style="3" customWidth="1"/>
    <col min="32" max="32" width="8.28515625" style="3" customWidth="1"/>
    <col min="33" max="33" width="8.28515625" style="44" customWidth="1"/>
    <col min="34" max="16384" width="9.140625" style="44"/>
  </cols>
  <sheetData>
    <row r="1" spans="1:30" ht="12.75">
      <c r="B1" s="258" t="s">
        <v>291</v>
      </c>
      <c r="C1" s="267"/>
      <c r="D1" s="267"/>
      <c r="E1" s="267"/>
      <c r="F1" s="267"/>
      <c r="G1" s="267"/>
      <c r="H1" s="267"/>
      <c r="I1" s="267"/>
    </row>
    <row r="2" spans="1:30" ht="15.75">
      <c r="I2" s="4" t="s">
        <v>292</v>
      </c>
    </row>
    <row r="3" spans="1:30" ht="15.75">
      <c r="B3" s="43" t="s">
        <v>72</v>
      </c>
      <c r="H3"/>
      <c r="K3" s="234" t="s">
        <v>345</v>
      </c>
      <c r="L3" s="69" t="s">
        <v>348</v>
      </c>
      <c r="P3" s="44"/>
      <c r="Q3" s="44"/>
      <c r="R3" s="44"/>
      <c r="S3" s="44"/>
      <c r="U3" s="44"/>
      <c r="V3" s="44"/>
      <c r="W3" s="44"/>
      <c r="X3" s="44"/>
      <c r="Y3" s="44"/>
      <c r="Z3" s="44"/>
      <c r="AA3" s="44"/>
      <c r="AB3" s="44"/>
      <c r="AC3" s="44"/>
      <c r="AD3" s="44"/>
    </row>
    <row r="4" spans="1:30" ht="12" customHeight="1">
      <c r="K4" s="235" t="s">
        <v>346</v>
      </c>
      <c r="L4" s="69"/>
      <c r="P4" s="44"/>
      <c r="Q4" s="44"/>
      <c r="R4" s="44"/>
      <c r="S4" s="44"/>
      <c r="U4" s="44"/>
      <c r="V4" s="44"/>
      <c r="W4" s="44"/>
      <c r="X4" s="44"/>
      <c r="Y4" s="44"/>
      <c r="Z4" s="44"/>
      <c r="AA4" s="44"/>
      <c r="AB4" s="44"/>
      <c r="AC4" s="44"/>
      <c r="AD4" s="44"/>
    </row>
    <row r="5" spans="1:30" ht="12" customHeight="1">
      <c r="B5" s="44" t="s">
        <v>2</v>
      </c>
      <c r="C5" s="46" t="s">
        <v>293</v>
      </c>
      <c r="K5" s="236" t="s">
        <v>347</v>
      </c>
      <c r="L5" s="69" t="s">
        <v>348</v>
      </c>
      <c r="P5" s="44"/>
      <c r="Q5" s="44"/>
      <c r="R5" s="44"/>
      <c r="S5" s="44"/>
      <c r="U5" s="44"/>
      <c r="V5" s="44"/>
      <c r="W5" s="44"/>
      <c r="X5" s="44"/>
      <c r="Y5" s="44"/>
      <c r="Z5" s="44"/>
      <c r="AA5" s="44"/>
      <c r="AB5" s="44"/>
      <c r="AC5" s="44"/>
      <c r="AD5" s="44"/>
    </row>
    <row r="6" spans="1:30" s="3" customFormat="1" ht="12" customHeight="1">
      <c r="A6" s="1"/>
      <c r="B6" s="44" t="s">
        <v>4</v>
      </c>
      <c r="C6" s="3" t="s">
        <v>294</v>
      </c>
    </row>
    <row r="7" spans="1:30" s="3" customFormat="1" ht="12" customHeight="1">
      <c r="A7" s="1"/>
      <c r="B7" s="44" t="s">
        <v>6</v>
      </c>
      <c r="C7" s="3" t="s">
        <v>295</v>
      </c>
      <c r="G7" s="3" t="s">
        <v>8</v>
      </c>
      <c r="H7" s="268">
        <f>'TD-HWST'!I7</f>
        <v>41850</v>
      </c>
      <c r="I7" s="269"/>
      <c r="K7" s="156" t="s">
        <v>296</v>
      </c>
    </row>
    <row r="8" spans="1:30" s="3" customFormat="1" ht="12" customHeight="1">
      <c r="A8" s="1"/>
    </row>
    <row r="9" spans="1:30" s="3" customFormat="1" ht="12" customHeight="1">
      <c r="A9" s="48" t="s">
        <v>297</v>
      </c>
      <c r="B9" s="5" t="s">
        <v>78</v>
      </c>
      <c r="P9"/>
      <c r="Q9"/>
      <c r="R9"/>
      <c r="S9"/>
      <c r="T9"/>
      <c r="U9"/>
      <c r="X9"/>
    </row>
    <row r="10" spans="1:30" s="3" customFormat="1" ht="12" customHeight="1">
      <c r="A10" s="49"/>
      <c r="B10" s="270"/>
      <c r="C10" s="271"/>
      <c r="D10" s="271"/>
      <c r="E10" s="271"/>
      <c r="F10" s="271"/>
      <c r="G10" s="271"/>
      <c r="H10" s="271"/>
      <c r="I10" s="272"/>
      <c r="K10" s="156" t="s">
        <v>272</v>
      </c>
      <c r="P10"/>
      <c r="Q10"/>
      <c r="R10"/>
      <c r="S10"/>
      <c r="T10"/>
      <c r="U10"/>
      <c r="V10"/>
      <c r="W10"/>
      <c r="X10"/>
    </row>
    <row r="11" spans="1:30" s="3" customFormat="1" ht="12" customHeight="1">
      <c r="A11" s="48"/>
      <c r="P11"/>
      <c r="Q11"/>
      <c r="R11"/>
      <c r="S11"/>
      <c r="T11"/>
      <c r="U11"/>
      <c r="V11"/>
      <c r="W11"/>
      <c r="X11"/>
    </row>
    <row r="12" spans="1:30" s="3" customFormat="1" ht="12" customHeight="1">
      <c r="A12" s="48" t="s">
        <v>298</v>
      </c>
      <c r="B12" s="5" t="s">
        <v>80</v>
      </c>
      <c r="D12" s="10"/>
      <c r="E12" s="10"/>
      <c r="G12" s="10"/>
      <c r="H12" s="10"/>
      <c r="I12" s="10"/>
      <c r="P12"/>
      <c r="Q12"/>
      <c r="R12"/>
      <c r="S12"/>
      <c r="T12"/>
      <c r="U12"/>
      <c r="V12"/>
      <c r="W12"/>
      <c r="X12"/>
    </row>
    <row r="13" spans="1:30" s="3" customFormat="1" ht="12" customHeight="1">
      <c r="A13" s="48"/>
      <c r="B13" s="47" t="s">
        <v>11</v>
      </c>
      <c r="C13" s="273" t="str">
        <f>IF(ISBLANK('TD-HWST'!$C$10),"{undefined}",'TD-HWST'!$C$10)</f>
        <v>vAConsult</v>
      </c>
      <c r="D13" s="274"/>
      <c r="E13" s="274"/>
      <c r="F13" s="274"/>
      <c r="G13" s="274"/>
      <c r="H13" s="274"/>
      <c r="I13" s="269"/>
      <c r="K13" s="156" t="s">
        <v>350</v>
      </c>
      <c r="P13"/>
      <c r="Q13"/>
      <c r="R13"/>
      <c r="S13"/>
      <c r="T13"/>
      <c r="U13"/>
      <c r="V13"/>
      <c r="W13"/>
      <c r="X13"/>
    </row>
    <row r="14" spans="1:30" s="3" customFormat="1" ht="12" customHeight="1">
      <c r="A14" s="48"/>
      <c r="B14" s="10" t="s">
        <v>12</v>
      </c>
      <c r="C14" s="273" t="str">
        <f>IF(ISBLANK('TD-HWST'!$C$11),"{undefined}",'TD-HWST'!$C$11)</f>
        <v>SolarHotStore</v>
      </c>
      <c r="D14" s="274"/>
      <c r="E14" s="274"/>
      <c r="F14" s="274"/>
      <c r="G14" s="274"/>
      <c r="H14" s="274"/>
      <c r="I14" s="269"/>
      <c r="K14" s="156" t="s">
        <v>350</v>
      </c>
      <c r="R14"/>
      <c r="S14"/>
      <c r="T14"/>
      <c r="U14"/>
      <c r="V14"/>
      <c r="W14"/>
      <c r="X14"/>
    </row>
    <row r="15" spans="1:30" s="3" customFormat="1" ht="12" customHeight="1">
      <c r="A15" s="48"/>
      <c r="B15" s="47" t="s">
        <v>13</v>
      </c>
      <c r="C15" s="273" t="str">
        <f>IF(ISBLANK('TD-HWST'!$C$12),"{undefined}",'TD-HWST'!$C$12)</f>
        <v>Mark VI</v>
      </c>
      <c r="D15" s="274"/>
      <c r="E15" s="274"/>
      <c r="F15" s="274"/>
      <c r="G15" s="274"/>
      <c r="H15" s="274"/>
      <c r="I15" s="269"/>
      <c r="K15" s="156" t="s">
        <v>350</v>
      </c>
      <c r="R15"/>
      <c r="S15"/>
      <c r="T15"/>
      <c r="U15"/>
      <c r="V15"/>
      <c r="W15"/>
      <c r="X15"/>
    </row>
    <row r="16" spans="1:30" s="3" customFormat="1" ht="12" customHeight="1">
      <c r="A16" s="48"/>
      <c r="V16"/>
      <c r="W16"/>
      <c r="X16"/>
    </row>
    <row r="17" spans="1:25" s="3" customFormat="1" ht="12" customHeight="1">
      <c r="A17" s="50"/>
      <c r="B17" s="5" t="s">
        <v>15</v>
      </c>
    </row>
    <row r="18" spans="1:25" s="3" customFormat="1" ht="12" customHeight="1">
      <c r="A18" s="50"/>
      <c r="B18" s="5"/>
    </row>
    <row r="19" spans="1:25" s="3" customFormat="1" ht="12" customHeight="1">
      <c r="A19" s="163"/>
      <c r="B19" s="13" t="s">
        <v>17</v>
      </c>
      <c r="C19" s="13"/>
      <c r="D19" s="15" t="s">
        <v>18</v>
      </c>
      <c r="E19" s="16" t="s">
        <v>19</v>
      </c>
      <c r="F19" s="17" t="s">
        <v>20</v>
      </c>
      <c r="G19" s="14"/>
      <c r="H19" s="14"/>
      <c r="I19" s="14"/>
      <c r="V19" s="69" t="s">
        <v>299</v>
      </c>
      <c r="X19"/>
      <c r="Y19"/>
    </row>
    <row r="20" spans="1:25" s="3" customFormat="1" ht="12" customHeight="1">
      <c r="A20" s="50" t="s">
        <v>300</v>
      </c>
      <c r="B20" s="21"/>
      <c r="C20" s="164" t="s">
        <v>301</v>
      </c>
      <c r="D20" s="22"/>
      <c r="E20" s="165" t="str">
        <f>VLOOKUP(E21,V22:W29,2)</f>
        <v>C</v>
      </c>
      <c r="F20" s="23" t="s">
        <v>33</v>
      </c>
      <c r="G20" s="21"/>
      <c r="H20" s="21"/>
      <c r="I20" s="21"/>
      <c r="K20" s="156" t="s">
        <v>302</v>
      </c>
      <c r="V20" s="6" t="s">
        <v>303</v>
      </c>
      <c r="W20" s="166"/>
      <c r="X20" s="265" t="s">
        <v>304</v>
      </c>
      <c r="Y20" s="266"/>
    </row>
    <row r="21" spans="1:25" s="3" customFormat="1" ht="12" customHeight="1">
      <c r="A21" s="50" t="s">
        <v>305</v>
      </c>
      <c r="B21" s="21"/>
      <c r="C21" s="164" t="s">
        <v>306</v>
      </c>
      <c r="D21" s="22" t="s">
        <v>37</v>
      </c>
      <c r="E21" s="167">
        <f>'TD-HWST'!E20</f>
        <v>108</v>
      </c>
      <c r="F21" s="23" t="s">
        <v>307</v>
      </c>
      <c r="G21" s="21"/>
      <c r="H21" s="21"/>
      <c r="I21" s="21"/>
      <c r="K21" s="156" t="s">
        <v>350</v>
      </c>
      <c r="V21" s="36"/>
      <c r="W21" s="168"/>
      <c r="X21" s="169" t="s">
        <v>308</v>
      </c>
      <c r="Y21" s="170" t="s">
        <v>309</v>
      </c>
    </row>
    <row r="22" spans="1:25" s="3" customFormat="1" ht="12" customHeight="1">
      <c r="A22" s="50"/>
      <c r="B22" s="21"/>
      <c r="C22" s="164" t="s">
        <v>280</v>
      </c>
      <c r="D22" s="22" t="s">
        <v>310</v>
      </c>
      <c r="E22" s="171">
        <f>'TD-HWST'!E19</f>
        <v>2.4</v>
      </c>
      <c r="F22" s="23" t="s">
        <v>282</v>
      </c>
      <c r="G22" s="21"/>
      <c r="H22" s="21"/>
      <c r="I22" s="21"/>
      <c r="K22" s="156" t="s">
        <v>350</v>
      </c>
      <c r="V22" s="172">
        <f>X22+Y22*$E$23^0.4</f>
        <v>0</v>
      </c>
      <c r="W22" s="173" t="s">
        <v>152</v>
      </c>
      <c r="X22" s="35">
        <v>0</v>
      </c>
      <c r="Y22" s="34">
        <v>0</v>
      </c>
    </row>
    <row r="23" spans="1:25" s="3" customFormat="1" ht="12" customHeight="1">
      <c r="A23" s="50" t="s">
        <v>311</v>
      </c>
      <c r="B23" s="21"/>
      <c r="C23" s="164" t="s">
        <v>357</v>
      </c>
      <c r="D23" s="25" t="s">
        <v>91</v>
      </c>
      <c r="E23" s="167">
        <f>'TD-HWST'!E17</f>
        <v>500</v>
      </c>
      <c r="F23" s="21" t="s">
        <v>45</v>
      </c>
      <c r="G23" s="21"/>
      <c r="H23" s="21"/>
      <c r="I23" s="21"/>
      <c r="K23" s="156" t="s">
        <v>350</v>
      </c>
      <c r="V23" s="172">
        <f t="shared" ref="V23:V29" si="0">X23+Y23*$E$23^0.4</f>
        <v>43.455532113813234</v>
      </c>
      <c r="W23" s="173" t="s">
        <v>152</v>
      </c>
      <c r="X23" s="35">
        <v>5.5</v>
      </c>
      <c r="Y23" s="34">
        <v>3.16</v>
      </c>
    </row>
    <row r="24" spans="1:25" s="3" customFormat="1" ht="12" customHeight="1">
      <c r="A24" s="1"/>
      <c r="B24" s="21"/>
      <c r="C24" s="164" t="s">
        <v>358</v>
      </c>
      <c r="D24" s="22" t="s">
        <v>313</v>
      </c>
      <c r="E24" s="167">
        <f>'TD-HWST'!E18</f>
        <v>0</v>
      </c>
      <c r="F24" s="21" t="s">
        <v>45</v>
      </c>
      <c r="G24" s="174"/>
      <c r="H24" s="174"/>
      <c r="I24" s="174"/>
      <c r="K24" s="156" t="s">
        <v>350</v>
      </c>
      <c r="V24" s="172">
        <f t="shared" si="0"/>
        <v>59.547788444210831</v>
      </c>
      <c r="W24" s="173" t="s">
        <v>153</v>
      </c>
      <c r="X24" s="35">
        <v>8.5</v>
      </c>
      <c r="Y24" s="34">
        <v>4.25</v>
      </c>
    </row>
    <row r="25" spans="1:25" s="3" customFormat="1" ht="12" customHeight="1">
      <c r="A25" s="1"/>
      <c r="B25"/>
      <c r="C25"/>
      <c r="D25"/>
      <c r="E25"/>
      <c r="F25"/>
      <c r="G25"/>
      <c r="H25"/>
      <c r="I25"/>
      <c r="V25" s="172">
        <f t="shared" si="0"/>
        <v>83.226678935098874</v>
      </c>
      <c r="W25" s="173" t="s">
        <v>32</v>
      </c>
      <c r="X25" s="35">
        <v>12</v>
      </c>
      <c r="Y25" s="34">
        <v>5.93</v>
      </c>
    </row>
    <row r="26" spans="1:25" s="3" customFormat="1" ht="12" customHeight="1">
      <c r="A26" s="1"/>
      <c r="B26" s="55" t="s">
        <v>70</v>
      </c>
      <c r="C26" s="56"/>
      <c r="D26" s="56"/>
      <c r="E26" s="55" t="s">
        <v>71</v>
      </c>
      <c r="F26" s="57"/>
      <c r="G26" s="57"/>
      <c r="H26" s="57"/>
      <c r="I26" s="55"/>
      <c r="V26" s="172">
        <f t="shared" si="0"/>
        <v>116.71366535065323</v>
      </c>
      <c r="W26" s="173" t="s">
        <v>154</v>
      </c>
      <c r="X26" s="35">
        <v>16.66</v>
      </c>
      <c r="Y26" s="34">
        <v>8.33</v>
      </c>
    </row>
    <row r="27" spans="1:25" s="3" customFormat="1" ht="12" customHeight="1">
      <c r="A27" s="1"/>
      <c r="B27"/>
      <c r="C27"/>
      <c r="D27"/>
      <c r="E27"/>
      <c r="F27"/>
      <c r="G27"/>
      <c r="H27"/>
      <c r="I27"/>
      <c r="V27" s="172">
        <f t="shared" si="0"/>
        <v>145.07615403028186</v>
      </c>
      <c r="W27" s="173" t="s">
        <v>155</v>
      </c>
      <c r="X27" s="35">
        <v>21</v>
      </c>
      <c r="Y27" s="34">
        <v>10.33</v>
      </c>
    </row>
    <row r="28" spans="1:25" s="3" customFormat="1" ht="12" customHeight="1">
      <c r="A28" s="1"/>
      <c r="B28"/>
      <c r="C28"/>
      <c r="D28"/>
      <c r="E28"/>
      <c r="F28"/>
      <c r="G28"/>
      <c r="H28"/>
      <c r="I28"/>
      <c r="V28" s="172">
        <f t="shared" si="0"/>
        <v>190.07359768186353</v>
      </c>
      <c r="W28" s="173" t="s">
        <v>156</v>
      </c>
      <c r="X28" s="35">
        <v>26</v>
      </c>
      <c r="Y28" s="34">
        <v>13.66</v>
      </c>
    </row>
    <row r="29" spans="1:25" s="3" customFormat="1" ht="12" customHeight="1">
      <c r="A29" s="1"/>
      <c r="B29"/>
      <c r="C29"/>
      <c r="D29"/>
      <c r="E29"/>
      <c r="F29"/>
      <c r="G29"/>
      <c r="H29"/>
      <c r="I29"/>
      <c r="V29" s="172">
        <f t="shared" si="0"/>
        <v>231.10733070130647</v>
      </c>
      <c r="W29" s="173" t="s">
        <v>157</v>
      </c>
      <c r="X29" s="35">
        <v>31</v>
      </c>
      <c r="Y29" s="34">
        <v>16.66</v>
      </c>
    </row>
    <row r="30" spans="1:25" s="3" customFormat="1" ht="12" customHeight="1">
      <c r="A30" s="1"/>
      <c r="B30"/>
      <c r="C30"/>
      <c r="D30"/>
      <c r="E30"/>
      <c r="F30"/>
      <c r="G30"/>
      <c r="H30"/>
      <c r="I30"/>
    </row>
    <row r="31" spans="1:25" s="3" customFormat="1" ht="12" customHeight="1">
      <c r="A31" s="1"/>
      <c r="B31"/>
      <c r="C31"/>
      <c r="D31"/>
      <c r="E31"/>
      <c r="F31"/>
      <c r="G31"/>
      <c r="H31"/>
      <c r="I31"/>
    </row>
    <row r="32" spans="1:25" s="3" customFormat="1" ht="12" customHeight="1">
      <c r="A32" s="1"/>
      <c r="B32"/>
      <c r="C32"/>
      <c r="D32"/>
      <c r="E32"/>
      <c r="F32"/>
      <c r="G32"/>
      <c r="H32"/>
      <c r="I32"/>
    </row>
    <row r="33" spans="1:4" s="3" customFormat="1" ht="12" customHeight="1">
      <c r="A33" s="1"/>
      <c r="D33"/>
    </row>
    <row r="34" spans="1:4" s="3" customFormat="1" ht="12" customHeight="1">
      <c r="A34" s="1"/>
    </row>
    <row r="35" spans="1:4" s="3" customFormat="1" ht="12" customHeight="1">
      <c r="A35" s="1"/>
    </row>
    <row r="36" spans="1:4" s="3" customFormat="1" ht="12" customHeight="1">
      <c r="A36" s="1"/>
    </row>
    <row r="37" spans="1:4" s="3" customFormat="1" ht="12" customHeight="1">
      <c r="A37" s="1"/>
      <c r="B37" s="6"/>
    </row>
    <row r="38" spans="1:4" s="3" customFormat="1" ht="12" customHeight="1">
      <c r="A38" s="1"/>
    </row>
    <row r="39" spans="1:4" s="3" customFormat="1" ht="12" customHeight="1">
      <c r="A39" s="1"/>
    </row>
    <row r="40" spans="1:4" s="3" customFormat="1" ht="12" customHeight="1">
      <c r="A40" s="1"/>
    </row>
    <row r="41" spans="1:4" s="3" customFormat="1" ht="12" customHeight="1">
      <c r="A41" s="1"/>
    </row>
    <row r="42" spans="1:4" s="3" customFormat="1" ht="12" customHeight="1">
      <c r="A42" s="1"/>
    </row>
    <row r="43" spans="1:4" s="3" customFormat="1" ht="12" customHeight="1">
      <c r="A43" s="1"/>
    </row>
    <row r="44" spans="1:4" s="3" customFormat="1" ht="12" customHeight="1">
      <c r="A44" s="1"/>
    </row>
    <row r="45" spans="1:4" s="3" customFormat="1" ht="12" customHeight="1">
      <c r="A45" s="1"/>
    </row>
    <row r="46" spans="1:4" s="3" customFormat="1" ht="12" customHeight="1">
      <c r="A46" s="1"/>
    </row>
    <row r="47" spans="1:4" s="3" customFormat="1" ht="12" customHeight="1">
      <c r="A47" s="1"/>
    </row>
    <row r="48" spans="1:4" s="3" customFormat="1" ht="12" customHeight="1">
      <c r="A48" s="1"/>
    </row>
    <row r="49" spans="1:1" s="3" customFormat="1" ht="12" customHeight="1">
      <c r="A49" s="1"/>
    </row>
    <row r="50" spans="1:1" s="3" customFormat="1" ht="12" customHeight="1">
      <c r="A50" s="1"/>
    </row>
    <row r="51" spans="1:1" s="3" customFormat="1" ht="12" customHeight="1">
      <c r="A51" s="1"/>
    </row>
    <row r="52" spans="1:1" s="3" customFormat="1">
      <c r="A52" s="1"/>
    </row>
    <row r="53" spans="1:1" s="3" customFormat="1">
      <c r="A53" s="1"/>
    </row>
    <row r="54" spans="1:1" s="3" customFormat="1">
      <c r="A54" s="1"/>
    </row>
    <row r="55" spans="1:1" s="3" customFormat="1">
      <c r="A55" s="1"/>
    </row>
    <row r="56" spans="1:1" s="3" customFormat="1">
      <c r="A56" s="1"/>
    </row>
    <row r="57" spans="1:1" s="3" customFormat="1">
      <c r="A57" s="1"/>
    </row>
    <row r="58" spans="1:1" s="3" customFormat="1">
      <c r="A58" s="1"/>
    </row>
    <row r="59" spans="1:1" s="3" customFormat="1">
      <c r="A59" s="1"/>
    </row>
    <row r="60" spans="1:1" s="3" customFormat="1">
      <c r="A60" s="1"/>
    </row>
    <row r="61" spans="1:1" s="3" customFormat="1">
      <c r="A61" s="1"/>
    </row>
    <row r="62" spans="1:1" s="3" customFormat="1">
      <c r="A62" s="1"/>
    </row>
    <row r="63" spans="1:1" s="3" customFormat="1">
      <c r="A63" s="1"/>
    </row>
    <row r="64" spans="1:1" s="3" customFormat="1">
      <c r="A64" s="1"/>
    </row>
    <row r="65" spans="1:1" s="3" customFormat="1">
      <c r="A65" s="1"/>
    </row>
    <row r="66" spans="1:1" s="3" customFormat="1">
      <c r="A66" s="1"/>
    </row>
    <row r="67" spans="1:1" s="3" customFormat="1">
      <c r="A67" s="1"/>
    </row>
    <row r="68" spans="1:1" s="3" customFormat="1">
      <c r="A68" s="1"/>
    </row>
    <row r="69" spans="1:1" s="3" customFormat="1">
      <c r="A69" s="1"/>
    </row>
    <row r="70" spans="1:1" s="3" customFormat="1">
      <c r="A70" s="1"/>
    </row>
    <row r="71" spans="1:1" s="3" customFormat="1">
      <c r="A71" s="1"/>
    </row>
    <row r="72" spans="1:1" s="3" customFormat="1">
      <c r="A72" s="1"/>
    </row>
    <row r="73" spans="1:1" s="3" customFormat="1">
      <c r="A73" s="1"/>
    </row>
    <row r="74" spans="1:1" s="3" customFormat="1">
      <c r="A74" s="1"/>
    </row>
    <row r="75" spans="1:1" s="3" customFormat="1">
      <c r="A75" s="1"/>
    </row>
    <row r="76" spans="1:1" s="3" customFormat="1">
      <c r="A76" s="1"/>
    </row>
    <row r="77" spans="1:1" s="3" customFormat="1">
      <c r="A77" s="1"/>
    </row>
    <row r="78" spans="1:1" s="3" customFormat="1">
      <c r="A78" s="1"/>
    </row>
    <row r="79" spans="1:1" s="3" customFormat="1">
      <c r="A79" s="1"/>
    </row>
    <row r="80" spans="1:1" s="3" customFormat="1">
      <c r="A80" s="1"/>
    </row>
    <row r="81" spans="1:1" s="3" customFormat="1">
      <c r="A81" s="1"/>
    </row>
    <row r="82" spans="1:1" s="3" customFormat="1">
      <c r="A82" s="1"/>
    </row>
    <row r="83" spans="1:1" s="3" customFormat="1">
      <c r="A83" s="1"/>
    </row>
    <row r="84" spans="1:1" s="3" customFormat="1">
      <c r="A84" s="1"/>
    </row>
    <row r="85" spans="1:1" s="3" customFormat="1">
      <c r="A85" s="1"/>
    </row>
    <row r="86" spans="1:1" s="3" customFormat="1">
      <c r="A86" s="1"/>
    </row>
    <row r="87" spans="1:1" s="3" customFormat="1">
      <c r="A87" s="1"/>
    </row>
    <row r="88" spans="1:1" s="3" customFormat="1">
      <c r="A88" s="1"/>
    </row>
    <row r="89" spans="1:1" s="3" customFormat="1">
      <c r="A89" s="1"/>
    </row>
    <row r="90" spans="1:1" s="3" customFormat="1">
      <c r="A90" s="1"/>
    </row>
    <row r="91" spans="1:1" s="3" customFormat="1">
      <c r="A91" s="1"/>
    </row>
    <row r="92" spans="1:1" s="3" customFormat="1">
      <c r="A92" s="1"/>
    </row>
    <row r="93" spans="1:1" s="3" customFormat="1">
      <c r="A93" s="1"/>
    </row>
    <row r="94" spans="1:1" s="3" customFormat="1">
      <c r="A94" s="1"/>
    </row>
    <row r="95" spans="1:1" s="3" customFormat="1">
      <c r="A95" s="1"/>
    </row>
    <row r="96" spans="1:1" s="3" customFormat="1">
      <c r="A96" s="1"/>
    </row>
    <row r="97" spans="1:38" s="3" customFormat="1">
      <c r="A97" s="1"/>
    </row>
    <row r="98" spans="1:38" s="3" customFormat="1">
      <c r="A98" s="1"/>
    </row>
    <row r="99" spans="1:38" s="3" customFormat="1">
      <c r="A99" s="1"/>
    </row>
    <row r="100" spans="1:38" s="3" customFormat="1">
      <c r="A100" s="1"/>
    </row>
    <row r="101" spans="1:38" s="3" customFormat="1">
      <c r="A101" s="1"/>
    </row>
    <row r="102" spans="1:38" s="3" customFormat="1">
      <c r="A102" s="1"/>
    </row>
    <row r="103" spans="1:38" s="3" customFormat="1">
      <c r="A103" s="1"/>
      <c r="B103" s="44"/>
      <c r="C103" s="44"/>
      <c r="E103" s="44"/>
      <c r="F103" s="44"/>
      <c r="G103" s="44"/>
      <c r="H103" s="44"/>
      <c r="I103" s="44"/>
      <c r="J103" s="44"/>
      <c r="K103" s="44"/>
      <c r="L103" s="45"/>
      <c r="M103" s="44"/>
      <c r="N103" s="45"/>
      <c r="O103" s="44"/>
      <c r="P103" s="45"/>
      <c r="Q103" s="152"/>
      <c r="R103" s="82"/>
      <c r="S103" s="79"/>
      <c r="T103" s="44"/>
      <c r="U103" s="44"/>
      <c r="V103" s="44"/>
      <c r="AG103" s="44"/>
      <c r="AH103" s="44"/>
      <c r="AI103" s="44"/>
      <c r="AJ103" s="44"/>
      <c r="AK103" s="44"/>
      <c r="AL103" s="44"/>
    </row>
    <row r="104" spans="1:38" s="3" customFormat="1">
      <c r="A104" s="1"/>
      <c r="B104" s="44"/>
      <c r="C104" s="44"/>
      <c r="D104" s="44"/>
      <c r="E104" s="44"/>
      <c r="F104" s="44"/>
      <c r="G104" s="44"/>
      <c r="H104" s="44"/>
      <c r="I104" s="44"/>
      <c r="J104" s="44"/>
      <c r="K104" s="44"/>
      <c r="L104" s="45"/>
      <c r="M104" s="44"/>
      <c r="N104" s="45"/>
      <c r="O104" s="44"/>
      <c r="P104" s="45"/>
      <c r="Q104" s="152"/>
      <c r="R104" s="82"/>
      <c r="S104" s="79"/>
      <c r="T104" s="44"/>
      <c r="U104" s="44"/>
      <c r="V104" s="44"/>
      <c r="AG104" s="44"/>
      <c r="AH104" s="44"/>
      <c r="AI104" s="44"/>
      <c r="AJ104" s="44"/>
      <c r="AK104" s="44"/>
      <c r="AL104" s="44"/>
    </row>
    <row r="105" spans="1:38" s="3" customFormat="1">
      <c r="A105" s="1"/>
      <c r="B105" s="44"/>
      <c r="C105" s="44"/>
      <c r="D105" s="44"/>
      <c r="E105" s="44"/>
      <c r="F105" s="44"/>
      <c r="G105" s="44"/>
      <c r="H105" s="44"/>
      <c r="I105" s="44"/>
      <c r="J105" s="44"/>
      <c r="K105" s="44"/>
      <c r="L105" s="45"/>
      <c r="M105" s="44"/>
      <c r="N105" s="45"/>
      <c r="O105" s="44"/>
      <c r="P105" s="45"/>
      <c r="Q105" s="152"/>
      <c r="R105" s="82"/>
      <c r="S105" s="79"/>
      <c r="T105" s="44"/>
      <c r="U105" s="44"/>
      <c r="V105" s="44"/>
      <c r="AG105" s="44"/>
      <c r="AH105" s="44"/>
      <c r="AI105" s="44"/>
      <c r="AJ105" s="44"/>
      <c r="AK105" s="44"/>
      <c r="AL105" s="44"/>
    </row>
    <row r="106" spans="1:38" s="3" customFormat="1">
      <c r="A106" s="1"/>
      <c r="B106" s="44"/>
      <c r="C106" s="44"/>
      <c r="D106" s="44"/>
      <c r="E106" s="44"/>
      <c r="F106" s="44"/>
      <c r="G106" s="44"/>
      <c r="H106" s="44"/>
      <c r="I106" s="44"/>
      <c r="J106" s="44"/>
      <c r="K106" s="44"/>
      <c r="L106" s="45"/>
      <c r="M106" s="44"/>
      <c r="N106" s="45"/>
      <c r="O106" s="44"/>
      <c r="P106" s="45"/>
      <c r="Q106" s="152"/>
      <c r="R106" s="82"/>
      <c r="S106" s="79"/>
      <c r="T106" s="44"/>
      <c r="U106" s="44"/>
      <c r="V106" s="44"/>
      <c r="AG106" s="44"/>
      <c r="AH106" s="44"/>
      <c r="AI106" s="44"/>
      <c r="AJ106" s="44"/>
      <c r="AK106" s="44"/>
      <c r="AL106" s="44"/>
    </row>
    <row r="107" spans="1:38" s="3" customFormat="1">
      <c r="A107" s="1"/>
      <c r="B107" s="44"/>
      <c r="C107" s="44"/>
      <c r="D107" s="44"/>
      <c r="E107" s="44"/>
      <c r="F107" s="44"/>
      <c r="G107" s="44"/>
      <c r="H107" s="44"/>
      <c r="I107" s="44"/>
      <c r="J107" s="44"/>
      <c r="K107" s="44"/>
      <c r="L107" s="45"/>
      <c r="M107" s="44"/>
      <c r="N107" s="45"/>
      <c r="O107" s="44"/>
      <c r="P107" s="45"/>
      <c r="Q107" s="152"/>
      <c r="R107" s="82"/>
      <c r="S107" s="79"/>
      <c r="T107" s="44"/>
      <c r="U107" s="44"/>
      <c r="V107" s="44"/>
      <c r="AG107" s="44"/>
      <c r="AH107" s="44"/>
      <c r="AI107" s="44"/>
      <c r="AJ107" s="44"/>
      <c r="AK107" s="44"/>
      <c r="AL107" s="44"/>
    </row>
    <row r="108" spans="1:38" s="3" customFormat="1">
      <c r="A108" s="1"/>
      <c r="B108" s="44"/>
      <c r="C108" s="44"/>
      <c r="D108" s="44"/>
      <c r="E108" s="44"/>
      <c r="F108" s="44"/>
      <c r="G108" s="44"/>
      <c r="H108" s="44"/>
      <c r="I108" s="44"/>
      <c r="J108" s="44"/>
      <c r="K108" s="44"/>
      <c r="L108" s="45"/>
      <c r="M108" s="44"/>
      <c r="N108" s="45"/>
      <c r="O108" s="44"/>
      <c r="P108" s="45"/>
      <c r="Q108" s="152"/>
      <c r="R108" s="82"/>
      <c r="S108" s="79"/>
      <c r="T108" s="44"/>
      <c r="U108" s="44"/>
      <c r="V108" s="44"/>
      <c r="AG108" s="44"/>
      <c r="AH108" s="44"/>
      <c r="AI108" s="44"/>
      <c r="AJ108" s="44"/>
      <c r="AK108" s="44"/>
      <c r="AL108" s="44"/>
    </row>
    <row r="109" spans="1:38" s="3" customFormat="1">
      <c r="A109" s="1"/>
      <c r="B109" s="44"/>
      <c r="C109" s="44"/>
      <c r="D109" s="44"/>
      <c r="E109" s="44"/>
      <c r="F109" s="44"/>
      <c r="G109" s="44"/>
      <c r="H109" s="44"/>
      <c r="I109" s="44"/>
      <c r="J109" s="44"/>
      <c r="K109" s="44"/>
      <c r="L109" s="45"/>
      <c r="M109" s="44"/>
      <c r="N109" s="45"/>
      <c r="O109" s="44"/>
      <c r="P109" s="45"/>
      <c r="Q109" s="152"/>
      <c r="R109" s="82"/>
      <c r="S109" s="79"/>
      <c r="T109" s="44"/>
      <c r="U109" s="44"/>
      <c r="V109" s="44"/>
      <c r="AG109" s="44"/>
      <c r="AH109" s="44"/>
      <c r="AI109" s="44"/>
      <c r="AJ109" s="44"/>
      <c r="AK109" s="44"/>
      <c r="AL109" s="44"/>
    </row>
    <row r="110" spans="1:38" s="3" customFormat="1">
      <c r="A110" s="1"/>
      <c r="B110" s="44"/>
      <c r="C110" s="44"/>
      <c r="D110" s="44"/>
      <c r="E110" s="44"/>
      <c r="F110" s="44"/>
      <c r="G110" s="44"/>
      <c r="H110" s="44"/>
      <c r="I110" s="44"/>
      <c r="J110" s="44"/>
      <c r="K110" s="44"/>
      <c r="L110" s="45"/>
      <c r="M110" s="44"/>
      <c r="N110" s="45"/>
      <c r="O110" s="44"/>
      <c r="P110" s="45"/>
      <c r="Q110" s="152"/>
      <c r="R110" s="82"/>
      <c r="S110" s="79"/>
      <c r="T110" s="44"/>
      <c r="U110" s="44"/>
      <c r="V110" s="44"/>
      <c r="AG110" s="44"/>
      <c r="AH110" s="44"/>
      <c r="AI110" s="44"/>
      <c r="AJ110" s="44"/>
      <c r="AK110" s="44"/>
      <c r="AL110" s="44"/>
    </row>
    <row r="111" spans="1:38" s="3" customFormat="1">
      <c r="A111" s="1"/>
      <c r="B111" s="44"/>
      <c r="C111" s="44"/>
      <c r="D111" s="44"/>
      <c r="E111" s="44"/>
      <c r="F111" s="44"/>
      <c r="G111" s="44"/>
      <c r="H111" s="44"/>
      <c r="I111" s="44"/>
      <c r="J111" s="44"/>
      <c r="K111" s="44"/>
      <c r="L111" s="45"/>
      <c r="M111" s="44"/>
      <c r="N111" s="45"/>
      <c r="O111" s="44"/>
      <c r="P111" s="45"/>
      <c r="Q111" s="152"/>
      <c r="R111" s="82"/>
      <c r="S111" s="79"/>
      <c r="T111" s="44"/>
      <c r="U111" s="44"/>
      <c r="V111" s="44"/>
      <c r="AG111" s="44"/>
      <c r="AH111" s="44"/>
      <c r="AI111" s="44"/>
      <c r="AJ111" s="44"/>
      <c r="AK111" s="44"/>
      <c r="AL111" s="44"/>
    </row>
    <row r="112" spans="1:38" s="3" customFormat="1">
      <c r="A112" s="1"/>
      <c r="B112" s="44"/>
      <c r="C112" s="44"/>
      <c r="D112" s="44"/>
      <c r="E112" s="44"/>
      <c r="F112" s="44"/>
      <c r="G112" s="44"/>
      <c r="H112" s="44"/>
      <c r="I112" s="44"/>
      <c r="J112" s="44"/>
      <c r="K112" s="44"/>
      <c r="L112" s="45"/>
      <c r="M112" s="44"/>
      <c r="N112" s="45"/>
      <c r="O112" s="44"/>
      <c r="P112" s="45"/>
      <c r="Q112" s="152"/>
      <c r="R112" s="82"/>
      <c r="S112" s="79"/>
      <c r="T112" s="44"/>
      <c r="U112" s="44"/>
      <c r="V112" s="44"/>
      <c r="AG112" s="44"/>
      <c r="AH112" s="44"/>
      <c r="AI112" s="44"/>
      <c r="AJ112" s="44"/>
      <c r="AK112" s="44"/>
      <c r="AL112" s="44"/>
    </row>
    <row r="113" spans="1:38" s="3" customFormat="1">
      <c r="A113" s="1"/>
      <c r="B113" s="44"/>
      <c r="C113" s="44"/>
      <c r="D113" s="44"/>
      <c r="E113" s="44"/>
      <c r="F113" s="44"/>
      <c r="G113" s="44"/>
      <c r="H113" s="44"/>
      <c r="I113" s="44"/>
      <c r="J113" s="44"/>
      <c r="K113" s="44"/>
      <c r="L113" s="45"/>
      <c r="M113" s="44"/>
      <c r="N113" s="45"/>
      <c r="O113" s="44"/>
      <c r="P113" s="45"/>
      <c r="Q113" s="152"/>
      <c r="R113" s="82"/>
      <c r="S113" s="79"/>
      <c r="T113" s="44"/>
      <c r="U113" s="44"/>
      <c r="V113" s="44"/>
      <c r="AG113" s="44"/>
      <c r="AH113" s="44"/>
      <c r="AI113" s="44"/>
      <c r="AJ113" s="44"/>
      <c r="AK113" s="44"/>
      <c r="AL113" s="44"/>
    </row>
    <row r="114" spans="1:38" s="3" customFormat="1">
      <c r="A114" s="1"/>
      <c r="B114" s="44"/>
      <c r="C114" s="44"/>
      <c r="D114" s="44"/>
      <c r="E114" s="44"/>
      <c r="F114" s="44"/>
      <c r="G114" s="44"/>
      <c r="H114" s="44"/>
      <c r="I114" s="44"/>
      <c r="J114" s="44"/>
      <c r="K114" s="44"/>
      <c r="L114" s="45"/>
      <c r="M114" s="44"/>
      <c r="N114" s="45"/>
      <c r="O114" s="44"/>
      <c r="P114" s="45"/>
      <c r="Q114" s="152"/>
      <c r="R114" s="82"/>
      <c r="S114" s="79"/>
      <c r="T114" s="44"/>
      <c r="U114" s="44"/>
      <c r="V114" s="44"/>
      <c r="AG114" s="44"/>
      <c r="AH114" s="44"/>
      <c r="AI114" s="44"/>
      <c r="AJ114" s="44"/>
      <c r="AK114" s="44"/>
      <c r="AL114" s="44"/>
    </row>
    <row r="115" spans="1:38" s="3" customFormat="1">
      <c r="A115" s="1"/>
      <c r="B115" s="44"/>
      <c r="C115" s="44"/>
      <c r="D115" s="44"/>
      <c r="E115" s="44"/>
      <c r="F115" s="44"/>
      <c r="G115" s="44"/>
      <c r="H115" s="44"/>
      <c r="I115" s="44"/>
      <c r="J115" s="44"/>
      <c r="K115" s="44"/>
      <c r="L115" s="45"/>
      <c r="M115" s="44"/>
      <c r="N115" s="45"/>
      <c r="O115" s="44"/>
      <c r="P115" s="45"/>
      <c r="Q115" s="152"/>
      <c r="R115" s="82"/>
      <c r="S115" s="79"/>
      <c r="T115" s="44"/>
      <c r="U115" s="44"/>
      <c r="V115" s="44"/>
      <c r="AG115" s="44"/>
      <c r="AH115" s="44"/>
      <c r="AI115" s="44"/>
      <c r="AJ115" s="44"/>
      <c r="AK115" s="44"/>
      <c r="AL115" s="44"/>
    </row>
    <row r="116" spans="1:38" s="3" customFormat="1">
      <c r="A116" s="1"/>
      <c r="B116" s="44"/>
      <c r="C116" s="44"/>
      <c r="D116" s="44"/>
      <c r="E116" s="44"/>
      <c r="F116" s="44"/>
      <c r="G116" s="44"/>
      <c r="H116" s="44"/>
      <c r="I116" s="44"/>
      <c r="J116" s="44"/>
      <c r="K116" s="44"/>
      <c r="L116" s="45"/>
      <c r="M116" s="44"/>
      <c r="N116" s="45"/>
      <c r="O116" s="44"/>
      <c r="P116" s="45"/>
      <c r="Q116" s="152"/>
      <c r="R116" s="82"/>
      <c r="S116" s="79"/>
      <c r="T116" s="44"/>
      <c r="U116" s="44"/>
      <c r="V116" s="44"/>
      <c r="AG116" s="44"/>
      <c r="AH116" s="44"/>
      <c r="AI116" s="44"/>
      <c r="AJ116" s="44"/>
      <c r="AK116" s="44"/>
      <c r="AL116" s="44"/>
    </row>
    <row r="117" spans="1:38" s="3" customFormat="1">
      <c r="A117" s="1"/>
      <c r="B117" s="44"/>
      <c r="C117" s="44"/>
      <c r="D117" s="44"/>
      <c r="E117" s="44"/>
      <c r="F117" s="44"/>
      <c r="G117" s="44"/>
      <c r="H117" s="44"/>
      <c r="I117" s="44"/>
      <c r="J117" s="44"/>
      <c r="K117" s="44"/>
      <c r="L117" s="45"/>
      <c r="M117" s="44"/>
      <c r="N117" s="45"/>
      <c r="O117" s="44"/>
      <c r="P117" s="45"/>
      <c r="Q117" s="152"/>
      <c r="R117" s="82"/>
      <c r="S117" s="79"/>
      <c r="T117" s="44"/>
      <c r="U117" s="44"/>
      <c r="V117" s="44"/>
      <c r="AG117" s="44"/>
      <c r="AH117" s="44"/>
      <c r="AI117" s="44"/>
      <c r="AJ117" s="44"/>
      <c r="AK117" s="44"/>
      <c r="AL117" s="44"/>
    </row>
    <row r="118" spans="1:38" s="3" customFormat="1">
      <c r="A118" s="1"/>
      <c r="B118" s="44"/>
      <c r="C118" s="44"/>
      <c r="D118" s="44"/>
      <c r="E118" s="44"/>
      <c r="F118" s="44"/>
      <c r="G118" s="44"/>
      <c r="H118" s="44"/>
      <c r="I118" s="44"/>
      <c r="J118" s="44"/>
      <c r="K118" s="44"/>
      <c r="L118" s="45"/>
      <c r="M118" s="44"/>
      <c r="N118" s="45"/>
      <c r="O118" s="44"/>
      <c r="P118" s="45"/>
      <c r="Q118" s="152"/>
      <c r="R118" s="82"/>
      <c r="S118" s="79"/>
      <c r="T118" s="44"/>
      <c r="U118" s="44"/>
      <c r="V118" s="44"/>
      <c r="AG118" s="44"/>
      <c r="AH118" s="44"/>
      <c r="AI118" s="44"/>
      <c r="AJ118" s="44"/>
      <c r="AK118" s="44"/>
      <c r="AL118" s="44"/>
    </row>
    <row r="119" spans="1:38" s="3" customFormat="1">
      <c r="A119" s="1"/>
      <c r="B119" s="44"/>
      <c r="C119" s="44"/>
      <c r="D119" s="44"/>
      <c r="E119" s="44"/>
      <c r="F119" s="44"/>
      <c r="G119" s="44"/>
      <c r="H119" s="44"/>
      <c r="I119" s="44"/>
      <c r="J119" s="44"/>
      <c r="K119" s="44"/>
      <c r="L119" s="45"/>
      <c r="M119" s="44"/>
      <c r="N119" s="45"/>
      <c r="O119" s="44"/>
      <c r="P119" s="45"/>
      <c r="Q119" s="152"/>
      <c r="R119" s="82"/>
      <c r="S119" s="79"/>
      <c r="T119" s="44"/>
      <c r="U119" s="44"/>
      <c r="V119" s="44"/>
      <c r="AG119" s="44"/>
      <c r="AH119" s="44"/>
      <c r="AI119" s="44"/>
      <c r="AJ119" s="44"/>
      <c r="AK119" s="44"/>
      <c r="AL119" s="44"/>
    </row>
    <row r="120" spans="1:38" s="3" customFormat="1">
      <c r="A120" s="1"/>
      <c r="B120" s="44"/>
      <c r="C120" s="44"/>
      <c r="D120" s="44"/>
      <c r="E120" s="44"/>
      <c r="F120" s="44"/>
      <c r="G120" s="44"/>
      <c r="H120" s="44"/>
      <c r="I120" s="44"/>
      <c r="J120" s="44"/>
      <c r="K120" s="44"/>
      <c r="L120" s="45"/>
      <c r="M120" s="44"/>
      <c r="N120" s="45"/>
      <c r="O120" s="44"/>
      <c r="P120" s="45"/>
      <c r="Q120" s="152"/>
      <c r="R120" s="82"/>
      <c r="S120" s="79"/>
      <c r="T120" s="44"/>
      <c r="U120" s="44"/>
      <c r="V120" s="44"/>
      <c r="AG120" s="44"/>
      <c r="AH120" s="44"/>
      <c r="AI120" s="44"/>
      <c r="AJ120" s="44"/>
      <c r="AK120" s="44"/>
      <c r="AL120" s="44"/>
    </row>
    <row r="121" spans="1:38" s="3" customFormat="1">
      <c r="A121" s="1"/>
      <c r="B121" s="44"/>
      <c r="C121" s="44"/>
      <c r="D121" s="44"/>
      <c r="E121" s="44"/>
      <c r="F121" s="44"/>
      <c r="G121" s="44"/>
      <c r="H121" s="44"/>
      <c r="I121" s="44"/>
      <c r="J121" s="44"/>
      <c r="K121" s="44"/>
      <c r="L121" s="45"/>
      <c r="M121" s="44"/>
      <c r="N121" s="45"/>
      <c r="O121" s="44"/>
      <c r="P121" s="45"/>
      <c r="Q121" s="152"/>
      <c r="R121" s="82"/>
      <c r="S121" s="79"/>
      <c r="T121" s="44"/>
      <c r="U121" s="44"/>
      <c r="V121" s="44"/>
      <c r="AG121" s="44"/>
      <c r="AH121" s="44"/>
      <c r="AI121" s="44"/>
      <c r="AJ121" s="44"/>
      <c r="AK121" s="44"/>
      <c r="AL121" s="44"/>
    </row>
    <row r="122" spans="1:38" s="3" customFormat="1">
      <c r="A122" s="1"/>
      <c r="B122" s="44"/>
      <c r="C122" s="44"/>
      <c r="D122" s="44"/>
      <c r="E122" s="44"/>
      <c r="F122" s="44"/>
      <c r="G122" s="44"/>
      <c r="H122" s="44"/>
      <c r="I122" s="44"/>
      <c r="J122" s="44"/>
      <c r="K122" s="44"/>
      <c r="L122" s="45"/>
      <c r="M122" s="44"/>
      <c r="N122" s="45"/>
      <c r="O122" s="44"/>
      <c r="P122" s="45"/>
      <c r="Q122" s="152"/>
      <c r="R122" s="82"/>
      <c r="S122" s="79"/>
      <c r="T122" s="44"/>
      <c r="U122" s="44"/>
      <c r="V122" s="44"/>
      <c r="AG122" s="44"/>
      <c r="AH122" s="44"/>
      <c r="AI122" s="44"/>
      <c r="AJ122" s="44"/>
      <c r="AK122" s="44"/>
      <c r="AL122" s="44"/>
    </row>
    <row r="123" spans="1:38" s="3" customFormat="1">
      <c r="A123" s="1"/>
      <c r="B123" s="44"/>
      <c r="C123" s="44"/>
      <c r="D123" s="44"/>
      <c r="E123" s="44"/>
      <c r="F123" s="44"/>
      <c r="G123" s="44"/>
      <c r="H123" s="44"/>
      <c r="I123" s="44"/>
      <c r="J123" s="44"/>
      <c r="K123" s="44"/>
      <c r="L123" s="45"/>
      <c r="M123" s="44"/>
      <c r="N123" s="45"/>
      <c r="O123" s="44"/>
      <c r="P123" s="45"/>
      <c r="Q123" s="152"/>
      <c r="R123" s="82"/>
      <c r="S123" s="79"/>
      <c r="T123" s="44"/>
      <c r="U123" s="44"/>
      <c r="V123" s="44"/>
      <c r="AG123" s="44"/>
      <c r="AH123" s="44"/>
      <c r="AI123" s="44"/>
      <c r="AJ123" s="44"/>
      <c r="AK123" s="44"/>
      <c r="AL123" s="44"/>
    </row>
    <row r="124" spans="1:38" s="3" customFormat="1">
      <c r="A124" s="1"/>
      <c r="B124" s="44"/>
      <c r="C124" s="44"/>
      <c r="D124" s="44"/>
      <c r="E124" s="44"/>
      <c r="F124" s="44"/>
      <c r="G124" s="44"/>
      <c r="H124" s="44"/>
      <c r="I124" s="44"/>
      <c r="J124" s="44"/>
      <c r="K124" s="44"/>
      <c r="L124" s="45"/>
      <c r="M124" s="44"/>
      <c r="N124" s="45"/>
      <c r="O124" s="44"/>
      <c r="P124" s="45"/>
      <c r="Q124" s="152"/>
      <c r="R124" s="82"/>
      <c r="S124" s="79"/>
      <c r="T124" s="44"/>
      <c r="U124" s="44"/>
      <c r="V124" s="44"/>
      <c r="AG124" s="44"/>
      <c r="AH124" s="44"/>
      <c r="AI124" s="44"/>
      <c r="AJ124" s="44"/>
      <c r="AK124" s="44"/>
      <c r="AL124" s="44"/>
    </row>
    <row r="125" spans="1:38" s="3" customFormat="1">
      <c r="A125" s="1"/>
      <c r="B125" s="44"/>
      <c r="C125" s="44"/>
      <c r="D125" s="44"/>
      <c r="E125" s="44"/>
      <c r="F125" s="44"/>
      <c r="G125" s="44"/>
      <c r="H125" s="44"/>
      <c r="I125" s="44"/>
      <c r="J125" s="44"/>
      <c r="K125" s="44"/>
      <c r="L125" s="45"/>
      <c r="M125" s="44"/>
      <c r="N125" s="45"/>
      <c r="O125" s="44"/>
      <c r="P125" s="45"/>
      <c r="Q125" s="152"/>
      <c r="R125" s="82"/>
      <c r="S125" s="79"/>
      <c r="T125" s="44"/>
      <c r="U125" s="44"/>
      <c r="V125" s="44"/>
      <c r="AG125" s="44"/>
      <c r="AH125" s="44"/>
      <c r="AI125" s="44"/>
      <c r="AJ125" s="44"/>
      <c r="AK125" s="44"/>
      <c r="AL125" s="44"/>
    </row>
    <row r="126" spans="1:38" s="3" customFormat="1">
      <c r="A126" s="1"/>
      <c r="B126" s="44"/>
      <c r="C126" s="44"/>
      <c r="D126" s="44"/>
      <c r="E126" s="44"/>
      <c r="F126" s="44"/>
      <c r="G126" s="44"/>
      <c r="H126" s="44"/>
      <c r="I126" s="44"/>
      <c r="J126" s="44"/>
      <c r="K126" s="44"/>
      <c r="L126" s="45"/>
      <c r="M126" s="44"/>
      <c r="N126" s="45"/>
      <c r="O126" s="44"/>
      <c r="P126" s="45"/>
      <c r="Q126" s="152"/>
      <c r="R126" s="82"/>
      <c r="S126" s="79"/>
      <c r="T126" s="44"/>
      <c r="U126" s="44"/>
      <c r="V126" s="44"/>
      <c r="AG126" s="44"/>
      <c r="AH126" s="44"/>
      <c r="AI126" s="44"/>
      <c r="AJ126" s="44"/>
      <c r="AK126" s="44"/>
      <c r="AL126" s="44"/>
    </row>
    <row r="127" spans="1:38" s="3" customFormat="1">
      <c r="A127" s="1"/>
      <c r="B127" s="44"/>
      <c r="C127" s="44"/>
      <c r="D127" s="44"/>
      <c r="E127" s="44"/>
      <c r="F127" s="44"/>
      <c r="G127" s="44"/>
      <c r="H127" s="44"/>
      <c r="I127" s="44"/>
      <c r="J127" s="44"/>
      <c r="K127" s="44"/>
      <c r="L127" s="45"/>
      <c r="M127" s="44"/>
      <c r="N127" s="45"/>
      <c r="O127" s="44"/>
      <c r="P127" s="45"/>
      <c r="Q127" s="152"/>
      <c r="R127" s="82"/>
      <c r="S127" s="79"/>
      <c r="T127" s="44"/>
      <c r="U127" s="44"/>
      <c r="V127" s="44"/>
      <c r="AG127" s="44"/>
      <c r="AH127" s="44"/>
      <c r="AI127" s="44"/>
      <c r="AJ127" s="44"/>
      <c r="AK127" s="44"/>
      <c r="AL127" s="44"/>
    </row>
  </sheetData>
  <mergeCells count="7">
    <mergeCell ref="X20:Y20"/>
    <mergeCell ref="B1:I1"/>
    <mergeCell ref="H7:I7"/>
    <mergeCell ref="B10:I10"/>
    <mergeCell ref="C13:I13"/>
    <mergeCell ref="C14:I14"/>
    <mergeCell ref="C15:I15"/>
  </mergeCells>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topLeftCell="A4" zoomScale="110" zoomScaleNormal="110" workbookViewId="0">
      <selection activeCell="E21" sqref="E21"/>
    </sheetView>
  </sheetViews>
  <sheetFormatPr defaultRowHeight="12" customHeight="1"/>
  <cols>
    <col min="1" max="1" width="4.7109375" style="1" bestFit="1" customWidth="1"/>
    <col min="2" max="2" width="8.42578125" style="3" customWidth="1"/>
    <col min="3" max="3" width="15.5703125" style="3" customWidth="1"/>
    <col min="4" max="4" width="10.7109375" style="3" bestFit="1" customWidth="1"/>
    <col min="5" max="5" width="5.85546875" style="3" customWidth="1"/>
    <col min="6" max="6" width="6.140625" style="3" bestFit="1" customWidth="1"/>
    <col min="7" max="8" width="7.28515625" style="3" customWidth="1"/>
    <col min="9" max="9" width="14.7109375" style="3" customWidth="1"/>
    <col min="10" max="10" width="5.28515625" style="3" customWidth="1"/>
    <col min="11" max="11" width="20.85546875" style="3" customWidth="1"/>
    <col min="12" max="12" width="22.85546875" style="3" bestFit="1" customWidth="1"/>
    <col min="13" max="16384" width="9.140625" style="3"/>
  </cols>
  <sheetData>
    <row r="1" spans="1:13" ht="15">
      <c r="B1" s="258" t="s">
        <v>265</v>
      </c>
      <c r="C1" s="259"/>
      <c r="D1" s="259"/>
      <c r="E1" s="259"/>
      <c r="F1" s="259"/>
      <c r="G1" s="259"/>
      <c r="H1" s="259"/>
      <c r="I1" s="260"/>
    </row>
    <row r="2" spans="1:13" ht="12" customHeight="1">
      <c r="I2" s="4" t="s">
        <v>1</v>
      </c>
    </row>
    <row r="3" spans="1:13" ht="15.75">
      <c r="B3" s="2" t="s">
        <v>0</v>
      </c>
      <c r="K3" s="234" t="s">
        <v>345</v>
      </c>
      <c r="L3" s="69" t="s">
        <v>348</v>
      </c>
    </row>
    <row r="4" spans="1:13" ht="12" customHeight="1">
      <c r="B4" s="5"/>
      <c r="K4" s="235" t="s">
        <v>346</v>
      </c>
      <c r="L4" s="69"/>
    </row>
    <row r="5" spans="1:13" ht="12" customHeight="1">
      <c r="B5" s="3" t="s">
        <v>2</v>
      </c>
      <c r="C5" s="3" t="s">
        <v>3</v>
      </c>
      <c r="K5" s="236" t="s">
        <v>347</v>
      </c>
      <c r="L5" s="69" t="s">
        <v>348</v>
      </c>
    </row>
    <row r="6" spans="1:13" ht="12" customHeight="1">
      <c r="B6" s="3" t="s">
        <v>4</v>
      </c>
      <c r="C6" s="3" t="s">
        <v>5</v>
      </c>
    </row>
    <row r="7" spans="1:13" ht="12" customHeight="1">
      <c r="B7" s="3" t="s">
        <v>6</v>
      </c>
      <c r="C7" s="3" t="s">
        <v>7</v>
      </c>
      <c r="H7" s="3" t="s">
        <v>8</v>
      </c>
      <c r="I7" s="155">
        <v>41849</v>
      </c>
      <c r="K7" s="156" t="s">
        <v>270</v>
      </c>
    </row>
    <row r="8" spans="1:13" ht="12" customHeight="1">
      <c r="C8" s="6"/>
    </row>
    <row r="9" spans="1:13" ht="12" customHeight="1">
      <c r="A9" s="1" t="s">
        <v>9</v>
      </c>
      <c r="B9" s="5" t="s">
        <v>10</v>
      </c>
    </row>
    <row r="10" spans="1:13" ht="12" customHeight="1">
      <c r="B10" s="7" t="s">
        <v>11</v>
      </c>
      <c r="C10" s="175" t="s">
        <v>316</v>
      </c>
      <c r="D10" s="176"/>
      <c r="E10" s="176"/>
      <c r="F10" s="176"/>
      <c r="G10" s="176"/>
      <c r="H10" s="176"/>
      <c r="I10" s="177"/>
      <c r="K10" s="156" t="s">
        <v>272</v>
      </c>
    </row>
    <row r="11" spans="1:13" ht="12" customHeight="1">
      <c r="B11" s="7" t="s">
        <v>12</v>
      </c>
      <c r="C11" s="175" t="s">
        <v>317</v>
      </c>
      <c r="D11" s="176"/>
      <c r="E11" s="176"/>
      <c r="F11" s="176"/>
      <c r="G11" s="176"/>
      <c r="H11" s="176"/>
      <c r="I11" s="177"/>
      <c r="K11" s="156" t="s">
        <v>272</v>
      </c>
    </row>
    <row r="12" spans="1:13" ht="12" customHeight="1">
      <c r="B12" s="8" t="s">
        <v>13</v>
      </c>
      <c r="C12" s="175" t="s">
        <v>318</v>
      </c>
      <c r="D12" s="176"/>
      <c r="E12" s="176"/>
      <c r="F12" s="176"/>
      <c r="G12" s="176"/>
      <c r="H12" s="176"/>
      <c r="I12" s="177"/>
      <c r="K12" s="156" t="s">
        <v>272</v>
      </c>
    </row>
    <row r="13" spans="1:13" ht="12" customHeight="1">
      <c r="B13" s="9"/>
      <c r="C13" s="10"/>
      <c r="D13" s="11"/>
      <c r="E13" s="6"/>
      <c r="F13" s="11"/>
      <c r="G13" s="10"/>
      <c r="H13" s="10"/>
    </row>
    <row r="14" spans="1:13" ht="12" customHeight="1">
      <c r="A14" s="1" t="s">
        <v>14</v>
      </c>
      <c r="B14" s="5" t="s">
        <v>15</v>
      </c>
    </row>
    <row r="15" spans="1:13" ht="12" customHeight="1">
      <c r="B15" s="12"/>
      <c r="C15" s="6"/>
      <c r="D15" s="6"/>
      <c r="E15" s="6"/>
      <c r="F15" s="6"/>
      <c r="G15" s="261" t="s">
        <v>16</v>
      </c>
      <c r="H15" s="261"/>
      <c r="I15" s="277"/>
    </row>
    <row r="16" spans="1:13" ht="12" customHeight="1">
      <c r="B16" s="13" t="s">
        <v>17</v>
      </c>
      <c r="C16" s="14"/>
      <c r="D16" s="15" t="s">
        <v>18</v>
      </c>
      <c r="E16" s="16" t="s">
        <v>19</v>
      </c>
      <c r="F16" s="17" t="s">
        <v>20</v>
      </c>
      <c r="G16" s="18" t="s">
        <v>21</v>
      </c>
      <c r="H16" s="262" t="s">
        <v>6</v>
      </c>
      <c r="I16" s="276"/>
      <c r="M16" s="3" t="s">
        <v>359</v>
      </c>
    </row>
    <row r="17" spans="1:16" ht="14.25" customHeight="1">
      <c r="B17" s="14"/>
      <c r="C17" s="19" t="s">
        <v>22</v>
      </c>
      <c r="D17" s="19" t="s">
        <v>23</v>
      </c>
      <c r="E17" s="178">
        <v>10</v>
      </c>
      <c r="F17" s="14" t="s">
        <v>24</v>
      </c>
      <c r="G17" s="20" t="s">
        <v>25</v>
      </c>
      <c r="H17" s="275" t="s">
        <v>26</v>
      </c>
      <c r="I17" s="276"/>
      <c r="K17" s="156" t="s">
        <v>349</v>
      </c>
      <c r="M17" s="249" t="s">
        <v>360</v>
      </c>
      <c r="N17" s="250" t="s">
        <v>361</v>
      </c>
      <c r="O17" s="250" t="s">
        <v>362</v>
      </c>
      <c r="P17" s="250" t="s">
        <v>363</v>
      </c>
    </row>
    <row r="18" spans="1:16" ht="12" customHeight="1">
      <c r="B18" s="21"/>
      <c r="C18" s="22" t="s">
        <v>27</v>
      </c>
      <c r="D18" s="22" t="s">
        <v>28</v>
      </c>
      <c r="E18" s="179">
        <v>66</v>
      </c>
      <c r="F18" s="23" t="s">
        <v>29</v>
      </c>
      <c r="G18" s="24" t="s">
        <v>25</v>
      </c>
      <c r="H18" s="263" t="s">
        <v>26</v>
      </c>
      <c r="I18" s="264"/>
      <c r="K18" s="156" t="s">
        <v>349</v>
      </c>
      <c r="M18" s="251" t="s">
        <v>33</v>
      </c>
      <c r="N18" s="252" t="s">
        <v>364</v>
      </c>
      <c r="O18" s="252" t="s">
        <v>365</v>
      </c>
      <c r="P18" s="251" t="s">
        <v>33</v>
      </c>
    </row>
    <row r="19" spans="1:16" ht="12" customHeight="1">
      <c r="B19" s="21"/>
      <c r="C19" s="22" t="s">
        <v>30</v>
      </c>
      <c r="D19" s="25" t="s">
        <v>31</v>
      </c>
      <c r="E19" s="167" t="str">
        <f>'PF-HWST'!E20</f>
        <v>C</v>
      </c>
      <c r="F19" s="23" t="s">
        <v>33</v>
      </c>
      <c r="G19" s="24" t="s">
        <v>34</v>
      </c>
      <c r="H19" s="263" t="s">
        <v>35</v>
      </c>
      <c r="I19" s="264"/>
      <c r="K19" s="156" t="s">
        <v>350</v>
      </c>
      <c r="M19" s="253">
        <v>0.8</v>
      </c>
      <c r="N19" s="253">
        <v>3.5</v>
      </c>
      <c r="O19" s="253">
        <v>0</v>
      </c>
      <c r="P19" s="253">
        <v>0.94</v>
      </c>
    </row>
    <row r="20" spans="1:16" ht="12" customHeight="1">
      <c r="B20" s="21"/>
      <c r="C20" s="22" t="s">
        <v>36</v>
      </c>
      <c r="D20" s="22" t="s">
        <v>37</v>
      </c>
      <c r="E20" s="167">
        <f>'PF-HWST'!E21</f>
        <v>108</v>
      </c>
      <c r="F20" s="21" t="s">
        <v>38</v>
      </c>
      <c r="G20" s="24" t="s">
        <v>25</v>
      </c>
      <c r="H20" s="263" t="s">
        <v>39</v>
      </c>
      <c r="I20" s="264"/>
      <c r="K20" s="156" t="s">
        <v>350</v>
      </c>
      <c r="M20" s="9" t="s">
        <v>366</v>
      </c>
      <c r="N20" s="254">
        <f>M19-N19*(40/1000)-O19*1000*(40/1000)^2</f>
        <v>0.66</v>
      </c>
      <c r="O20" s="255"/>
    </row>
    <row r="21" spans="1:16" ht="15">
      <c r="B21" s="21"/>
      <c r="C21" s="22" t="s">
        <v>40</v>
      </c>
      <c r="D21" s="22" t="s">
        <v>41</v>
      </c>
      <c r="E21" s="180">
        <f>'PF-HWST'!E23/1000</f>
        <v>0.5</v>
      </c>
      <c r="F21" s="21" t="s">
        <v>42</v>
      </c>
      <c r="G21" s="24" t="s">
        <v>25</v>
      </c>
      <c r="H21" s="263" t="s">
        <v>43</v>
      </c>
      <c r="I21" s="264"/>
      <c r="K21" s="156" t="s">
        <v>350</v>
      </c>
    </row>
    <row r="22" spans="1:16" ht="12" customHeight="1">
      <c r="B22" s="21"/>
      <c r="C22" s="22" t="s">
        <v>40</v>
      </c>
      <c r="D22" s="22" t="s">
        <v>44</v>
      </c>
      <c r="E22" s="180">
        <f>'PF-HWST'!E24/100</f>
        <v>0</v>
      </c>
      <c r="F22" s="21" t="s">
        <v>42</v>
      </c>
      <c r="G22" s="24" t="s">
        <v>25</v>
      </c>
      <c r="H22" s="263" t="s">
        <v>43</v>
      </c>
      <c r="I22" s="264"/>
      <c r="K22" s="156" t="s">
        <v>350</v>
      </c>
    </row>
    <row r="23" spans="1:16" ht="12" customHeight="1">
      <c r="B23" s="14"/>
      <c r="C23" s="19"/>
      <c r="D23" s="27" t="s">
        <v>47</v>
      </c>
      <c r="E23" s="28" t="s">
        <v>48</v>
      </c>
      <c r="F23" s="29" t="s">
        <v>49</v>
      </c>
      <c r="G23" s="29" t="s">
        <v>50</v>
      </c>
      <c r="H23" s="29" t="s">
        <v>51</v>
      </c>
    </row>
    <row r="24" spans="1:16" ht="12" customHeight="1">
      <c r="B24" s="21"/>
      <c r="C24" s="21"/>
      <c r="D24" s="19" t="s">
        <v>52</v>
      </c>
      <c r="E24" s="182">
        <v>0</v>
      </c>
      <c r="F24" s="183">
        <v>0</v>
      </c>
      <c r="G24" s="183">
        <v>0</v>
      </c>
      <c r="H24" s="183">
        <v>0</v>
      </c>
      <c r="I24" s="30" t="s">
        <v>46</v>
      </c>
      <c r="K24" s="156" t="s">
        <v>351</v>
      </c>
    </row>
    <row r="25" spans="1:16" ht="12" customHeight="1">
      <c r="B25" s="21"/>
      <c r="C25" s="22" t="s">
        <v>53</v>
      </c>
      <c r="D25" s="22" t="s">
        <v>54</v>
      </c>
      <c r="E25" s="179">
        <v>20</v>
      </c>
      <c r="F25" s="14" t="s">
        <v>38</v>
      </c>
      <c r="G25" s="20" t="s">
        <v>25</v>
      </c>
      <c r="H25" s="275" t="s">
        <v>55</v>
      </c>
      <c r="I25" s="276"/>
      <c r="K25" s="156" t="s">
        <v>314</v>
      </c>
    </row>
    <row r="26" spans="1:16" ht="12" customHeight="1">
      <c r="B26" s="21"/>
      <c r="C26" s="22" t="s">
        <v>56</v>
      </c>
      <c r="D26" s="22" t="s">
        <v>57</v>
      </c>
      <c r="E26" s="160">
        <v>5</v>
      </c>
      <c r="F26" s="21" t="s">
        <v>38</v>
      </c>
      <c r="G26" s="24" t="s">
        <v>34</v>
      </c>
      <c r="H26" s="263" t="s">
        <v>58</v>
      </c>
      <c r="I26" s="264"/>
      <c r="K26" s="156" t="s">
        <v>315</v>
      </c>
    </row>
    <row r="27" spans="1:16" ht="12" customHeight="1">
      <c r="B27" s="21"/>
      <c r="C27" s="22" t="s">
        <v>59</v>
      </c>
      <c r="D27" s="22" t="s">
        <v>60</v>
      </c>
      <c r="E27" s="181">
        <f>(E25*2000+E26*365*24)/1000</f>
        <v>83.8</v>
      </c>
      <c r="F27" s="21" t="s">
        <v>95</v>
      </c>
      <c r="G27" s="24"/>
      <c r="H27" s="263"/>
      <c r="I27" s="264"/>
      <c r="K27" s="156" t="s">
        <v>352</v>
      </c>
    </row>
    <row r="28" spans="1:16" ht="11.25">
      <c r="E28" s="31"/>
      <c r="G28" s="1"/>
      <c r="H28" s="1"/>
    </row>
    <row r="29" spans="1:16" ht="12.75">
      <c r="C29" s="32"/>
      <c r="E29" s="31"/>
      <c r="G29" s="1"/>
      <c r="H29" s="1"/>
    </row>
    <row r="30" spans="1:16" ht="12" customHeight="1">
      <c r="A30" s="1" t="s">
        <v>61</v>
      </c>
      <c r="B30" s="33" t="s">
        <v>62</v>
      </c>
    </row>
    <row r="31" spans="1:16" ht="12" customHeight="1">
      <c r="B31" s="237"/>
      <c r="C31" s="238"/>
      <c r="D31" s="238"/>
      <c r="E31" s="238"/>
      <c r="F31" s="238"/>
      <c r="G31" s="238"/>
      <c r="H31" s="238"/>
      <c r="I31" s="239"/>
    </row>
    <row r="32" spans="1:16" ht="12" customHeight="1">
      <c r="B32" s="240"/>
      <c r="C32" s="241"/>
      <c r="D32" s="241"/>
      <c r="E32" s="241"/>
      <c r="F32" s="241"/>
      <c r="G32" s="241"/>
      <c r="H32" s="241"/>
      <c r="I32" s="242"/>
    </row>
    <row r="33" spans="1:9" ht="12" customHeight="1">
      <c r="B33" s="240"/>
      <c r="C33" s="241"/>
      <c r="D33" s="241"/>
      <c r="E33" s="241"/>
      <c r="F33" s="241"/>
      <c r="G33" s="241"/>
      <c r="H33" s="241"/>
      <c r="I33" s="242"/>
    </row>
    <row r="34" spans="1:9" ht="12" customHeight="1">
      <c r="B34" s="243"/>
      <c r="C34" s="244"/>
      <c r="D34" s="244"/>
      <c r="E34" s="244"/>
      <c r="F34" s="244"/>
      <c r="G34" s="244"/>
      <c r="H34" s="244"/>
      <c r="I34" s="245"/>
    </row>
    <row r="36" spans="1:9" ht="12" customHeight="1">
      <c r="A36" s="1" t="s">
        <v>63</v>
      </c>
      <c r="B36" s="5" t="s">
        <v>64</v>
      </c>
    </row>
    <row r="37" spans="1:9" ht="12" customHeight="1">
      <c r="B37" s="237"/>
      <c r="C37" s="238"/>
      <c r="D37" s="238"/>
      <c r="E37" s="238"/>
      <c r="F37" s="238"/>
      <c r="G37" s="238"/>
      <c r="H37" s="238"/>
      <c r="I37" s="239"/>
    </row>
    <row r="38" spans="1:9" ht="12" customHeight="1">
      <c r="B38" s="240"/>
      <c r="C38" s="241"/>
      <c r="D38" s="241"/>
      <c r="E38" s="241"/>
      <c r="F38" s="241"/>
      <c r="G38" s="241"/>
      <c r="H38" s="241"/>
      <c r="I38" s="242"/>
    </row>
    <row r="39" spans="1:9" ht="12" customHeight="1">
      <c r="B39" s="240"/>
      <c r="C39" s="241"/>
      <c r="D39" s="241"/>
      <c r="E39" s="241"/>
      <c r="F39" s="241"/>
      <c r="G39" s="241"/>
      <c r="H39" s="241"/>
      <c r="I39" s="242"/>
    </row>
    <row r="40" spans="1:9" ht="12" customHeight="1">
      <c r="B40" s="240"/>
      <c r="C40" s="241"/>
      <c r="D40" s="241"/>
      <c r="E40" s="241"/>
      <c r="F40" s="241"/>
      <c r="G40" s="241"/>
      <c r="H40" s="241"/>
      <c r="I40" s="242"/>
    </row>
    <row r="41" spans="1:9" ht="12" customHeight="1">
      <c r="B41" s="243"/>
      <c r="C41" s="244"/>
      <c r="D41" s="244"/>
      <c r="E41" s="244"/>
      <c r="F41" s="244"/>
      <c r="G41" s="244"/>
      <c r="H41" s="244"/>
      <c r="I41" s="245"/>
    </row>
    <row r="43" spans="1:9" ht="12" customHeight="1">
      <c r="A43" s="1" t="s">
        <v>65</v>
      </c>
      <c r="B43" s="5" t="s">
        <v>66</v>
      </c>
      <c r="F43" s="37" t="s">
        <v>67</v>
      </c>
    </row>
    <row r="44" spans="1:9" ht="12" customHeight="1">
      <c r="B44" s="9" t="s">
        <v>68</v>
      </c>
      <c r="C44" s="246"/>
      <c r="D44" s="192"/>
      <c r="F44" s="237"/>
      <c r="G44" s="238"/>
      <c r="H44" s="238"/>
      <c r="I44" s="239"/>
    </row>
    <row r="45" spans="1:9" ht="12" customHeight="1">
      <c r="B45" s="9" t="s">
        <v>69</v>
      </c>
      <c r="C45" s="246"/>
      <c r="D45" s="192"/>
      <c r="F45" s="240"/>
      <c r="G45" s="241"/>
      <c r="H45" s="241"/>
      <c r="I45" s="242"/>
    </row>
    <row r="46" spans="1:9" ht="12" customHeight="1">
      <c r="F46" s="240"/>
      <c r="G46" s="241"/>
      <c r="H46" s="241"/>
      <c r="I46" s="242"/>
    </row>
    <row r="47" spans="1:9" ht="12" customHeight="1">
      <c r="F47" s="243"/>
      <c r="G47" s="244"/>
      <c r="H47" s="244"/>
      <c r="I47" s="245"/>
    </row>
    <row r="48" spans="1:9" ht="12" customHeight="1">
      <c r="F48" s="6"/>
      <c r="G48" s="6"/>
      <c r="H48" s="6"/>
      <c r="I48" s="6"/>
    </row>
    <row r="49" spans="2:9" ht="12" customHeight="1">
      <c r="B49" s="38" t="s">
        <v>70</v>
      </c>
      <c r="C49" s="39"/>
      <c r="D49" s="39"/>
      <c r="E49" s="38" t="s">
        <v>71</v>
      </c>
      <c r="F49" s="40"/>
      <c r="G49" s="39"/>
      <c r="H49" s="39"/>
      <c r="I49" s="41"/>
    </row>
  </sheetData>
  <mergeCells count="12">
    <mergeCell ref="H25:I25"/>
    <mergeCell ref="H26:I26"/>
    <mergeCell ref="H27:I27"/>
    <mergeCell ref="B1:I1"/>
    <mergeCell ref="H18:I18"/>
    <mergeCell ref="H19:I19"/>
    <mergeCell ref="H20:I20"/>
    <mergeCell ref="H21:I21"/>
    <mergeCell ref="H22:I22"/>
    <mergeCell ref="G15:I15"/>
    <mergeCell ref="H16:I16"/>
    <mergeCell ref="H17:I17"/>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showGridLines="0" zoomScale="110" zoomScaleNormal="110" workbookViewId="0">
      <selection activeCell="E24" sqref="E24"/>
    </sheetView>
  </sheetViews>
  <sheetFormatPr defaultRowHeight="11.25"/>
  <cols>
    <col min="1" max="1" width="5.7109375" style="42" bestFit="1" customWidth="1"/>
    <col min="2" max="2" width="8.5703125" style="44" customWidth="1"/>
    <col min="3" max="3" width="18.7109375" style="44" customWidth="1"/>
    <col min="4" max="4" width="9.85546875" style="44" bestFit="1" customWidth="1"/>
    <col min="5" max="8" width="5.140625" style="44" customWidth="1"/>
    <col min="9" max="9" width="4.7109375" style="44" customWidth="1"/>
    <col min="10" max="10" width="2.85546875" style="44" customWidth="1"/>
    <col min="11" max="11" width="17.85546875" style="44" customWidth="1"/>
    <col min="12" max="12" width="2.42578125" style="45" customWidth="1"/>
    <col min="13" max="13" width="4.7109375" style="44" customWidth="1"/>
    <col min="14" max="14" width="8.28515625" style="3" customWidth="1"/>
    <col min="15" max="15" width="8.28515625" style="44" customWidth="1"/>
    <col min="16" max="16384" width="9.140625" style="44"/>
  </cols>
  <sheetData>
    <row r="1" spans="1:20" ht="12.75">
      <c r="B1" s="258" t="s">
        <v>291</v>
      </c>
      <c r="C1" s="267"/>
      <c r="D1" s="267"/>
      <c r="E1" s="267"/>
      <c r="F1" s="267"/>
      <c r="G1" s="267"/>
      <c r="H1" s="267"/>
      <c r="I1" s="267"/>
    </row>
    <row r="2" spans="1:20" ht="15.75">
      <c r="I2" s="4" t="s">
        <v>73</v>
      </c>
      <c r="K2" s="234" t="s">
        <v>345</v>
      </c>
      <c r="L2" s="69" t="s">
        <v>348</v>
      </c>
    </row>
    <row r="3" spans="1:20" ht="15.75">
      <c r="B3" s="43" t="s">
        <v>72</v>
      </c>
      <c r="C3" s="3"/>
      <c r="D3" s="3"/>
      <c r="E3" s="3"/>
      <c r="F3" s="3"/>
      <c r="G3" s="3"/>
      <c r="H3" s="3"/>
      <c r="K3" s="235" t="s">
        <v>346</v>
      </c>
      <c r="L3" s="69"/>
    </row>
    <row r="4" spans="1:20" ht="12.75" customHeight="1">
      <c r="C4" s="3"/>
      <c r="D4" s="3"/>
      <c r="E4" s="3"/>
      <c r="F4" s="3"/>
      <c r="K4" s="236" t="s">
        <v>347</v>
      </c>
      <c r="L4" s="69" t="s">
        <v>348</v>
      </c>
    </row>
    <row r="5" spans="1:20" s="3" customFormat="1" ht="12" customHeight="1">
      <c r="A5" s="1"/>
      <c r="B5" s="44" t="s">
        <v>2</v>
      </c>
      <c r="C5" s="46" t="s">
        <v>74</v>
      </c>
      <c r="D5"/>
      <c r="E5"/>
      <c r="F5"/>
      <c r="G5"/>
      <c r="H5"/>
      <c r="I5"/>
    </row>
    <row r="6" spans="1:20" s="3" customFormat="1" ht="12" customHeight="1">
      <c r="A6" s="1"/>
      <c r="B6" s="44" t="s">
        <v>4</v>
      </c>
      <c r="C6" s="47" t="s">
        <v>75</v>
      </c>
      <c r="D6"/>
      <c r="E6"/>
      <c r="F6"/>
      <c r="G6"/>
      <c r="H6"/>
      <c r="I6"/>
      <c r="P6" s="10"/>
      <c r="Q6" s="10"/>
      <c r="R6" s="10"/>
      <c r="S6" s="10"/>
      <c r="T6" s="10"/>
    </row>
    <row r="7" spans="1:20" s="3" customFormat="1" ht="12" customHeight="1">
      <c r="A7" s="1"/>
      <c r="B7" s="44" t="s">
        <v>6</v>
      </c>
      <c r="C7" s="47" t="s">
        <v>76</v>
      </c>
      <c r="D7"/>
      <c r="E7"/>
      <c r="F7"/>
      <c r="G7" s="3" t="s">
        <v>8</v>
      </c>
      <c r="H7" s="268">
        <f>'TD-SH-SD'!I7</f>
        <v>41849</v>
      </c>
      <c r="I7" s="269"/>
      <c r="K7" s="156" t="s">
        <v>355</v>
      </c>
    </row>
    <row r="8" spans="1:20" s="3" customFormat="1" ht="12" customHeight="1">
      <c r="A8" s="1"/>
      <c r="B8" s="44"/>
    </row>
    <row r="9" spans="1:20" s="3" customFormat="1" ht="12" customHeight="1">
      <c r="A9" s="48" t="s">
        <v>77</v>
      </c>
      <c r="B9" s="5" t="s">
        <v>78</v>
      </c>
    </row>
    <row r="10" spans="1:20" s="3" customFormat="1" ht="12" customHeight="1">
      <c r="A10" s="49"/>
      <c r="B10" s="270"/>
      <c r="C10" s="271"/>
      <c r="D10" s="271"/>
      <c r="E10" s="271"/>
      <c r="F10" s="271"/>
      <c r="G10" s="271"/>
      <c r="H10" s="271"/>
      <c r="I10" s="272"/>
      <c r="K10" s="156" t="s">
        <v>272</v>
      </c>
      <c r="M10" s="44"/>
    </row>
    <row r="11" spans="1:20" s="3" customFormat="1" ht="12" customHeight="1">
      <c r="A11" s="48"/>
    </row>
    <row r="12" spans="1:20" s="3" customFormat="1" ht="12" customHeight="1">
      <c r="A12" s="48" t="s">
        <v>79</v>
      </c>
      <c r="B12" s="5" t="s">
        <v>80</v>
      </c>
      <c r="D12" s="10"/>
      <c r="E12" s="10"/>
      <c r="G12" s="10"/>
      <c r="H12" s="10"/>
      <c r="I12" s="10"/>
    </row>
    <row r="13" spans="1:20" s="3" customFormat="1" ht="12" customHeight="1">
      <c r="A13" s="48"/>
      <c r="B13" s="3" t="s">
        <v>11</v>
      </c>
      <c r="C13" s="187" t="str">
        <f>'TD-SH-SD'!C10</f>
        <v>vAConsult</v>
      </c>
      <c r="D13" s="188"/>
      <c r="E13" s="188"/>
      <c r="F13" s="188"/>
      <c r="G13" s="188"/>
      <c r="H13" s="188"/>
      <c r="I13" s="189"/>
      <c r="K13" s="156" t="s">
        <v>355</v>
      </c>
    </row>
    <row r="14" spans="1:20" s="3" customFormat="1" ht="12" customHeight="1">
      <c r="A14" s="48"/>
      <c r="B14" s="10" t="s">
        <v>12</v>
      </c>
      <c r="C14" s="248" t="str">
        <f>'TD-SH-SD'!C11</f>
        <v>Turbo SL</v>
      </c>
      <c r="D14" s="188"/>
      <c r="E14" s="188"/>
      <c r="F14" s="188"/>
      <c r="G14" s="188"/>
      <c r="H14" s="188"/>
      <c r="I14" s="189"/>
      <c r="K14" s="156" t="s">
        <v>355</v>
      </c>
    </row>
    <row r="15" spans="1:20" s="3" customFormat="1" ht="12" customHeight="1">
      <c r="A15" s="48"/>
      <c r="B15" s="3" t="s">
        <v>13</v>
      </c>
      <c r="C15" s="248" t="str">
        <f>'TD-SH-SD'!C12</f>
        <v>V250</v>
      </c>
      <c r="D15" s="188"/>
      <c r="E15" s="188"/>
      <c r="F15" s="188"/>
      <c r="G15" s="188"/>
      <c r="H15" s="188"/>
      <c r="I15" s="189"/>
    </row>
    <row r="16" spans="1:20" s="3" customFormat="1" ht="12" customHeight="1">
      <c r="A16" s="48"/>
      <c r="K16" s="156"/>
    </row>
    <row r="17" spans="1:15" s="3" customFormat="1" ht="12" customHeight="1">
      <c r="A17" s="48"/>
      <c r="B17" s="5" t="s">
        <v>15</v>
      </c>
    </row>
    <row r="18" spans="1:15" s="3" customFormat="1" ht="12" customHeight="1">
      <c r="A18" s="48"/>
      <c r="B18" s="5"/>
    </row>
    <row r="19" spans="1:15" s="3" customFormat="1" ht="12" customHeight="1">
      <c r="A19" s="50"/>
      <c r="B19" s="13" t="s">
        <v>17</v>
      </c>
      <c r="C19" s="14"/>
      <c r="D19" s="15" t="s">
        <v>18</v>
      </c>
      <c r="E19" s="16" t="s">
        <v>19</v>
      </c>
      <c r="F19" s="17" t="s">
        <v>20</v>
      </c>
      <c r="G19" s="14"/>
      <c r="H19" s="14"/>
      <c r="I19" s="14"/>
    </row>
    <row r="20" spans="1:15" s="3" customFormat="1" ht="13.5">
      <c r="A20" s="48" t="s">
        <v>81</v>
      </c>
      <c r="B20" s="21"/>
      <c r="C20" s="22" t="s">
        <v>22</v>
      </c>
      <c r="D20" s="22" t="s">
        <v>23</v>
      </c>
      <c r="E20" s="171">
        <f>'TD-SH-SD'!E17</f>
        <v>10</v>
      </c>
      <c r="F20" s="21" t="s">
        <v>24</v>
      </c>
      <c r="G20" s="21"/>
      <c r="H20" s="21"/>
      <c r="I20" s="21"/>
      <c r="K20" s="156" t="s">
        <v>355</v>
      </c>
    </row>
    <row r="21" spans="1:15" s="3" customFormat="1" ht="12" customHeight="1">
      <c r="A21" s="48" t="s">
        <v>82</v>
      </c>
      <c r="B21" s="21"/>
      <c r="C21" s="22" t="s">
        <v>83</v>
      </c>
      <c r="D21" s="22" t="s">
        <v>28</v>
      </c>
      <c r="E21" s="167">
        <f>'TD-SH-SD'!E18</f>
        <v>66</v>
      </c>
      <c r="F21" s="23" t="s">
        <v>29</v>
      </c>
      <c r="G21" s="51" t="s">
        <v>84</v>
      </c>
      <c r="H21" s="21"/>
      <c r="I21" s="21"/>
      <c r="K21" s="156" t="s">
        <v>355</v>
      </c>
    </row>
    <row r="22" spans="1:15" s="3" customFormat="1" ht="12" customHeight="1">
      <c r="A22" s="48" t="s">
        <v>85</v>
      </c>
      <c r="B22" s="21"/>
      <c r="C22" s="22" t="s">
        <v>86</v>
      </c>
      <c r="D22" s="22"/>
      <c r="E22" s="171" t="str">
        <f>'TD-SH-SD'!E19</f>
        <v>C</v>
      </c>
      <c r="F22" s="23" t="s">
        <v>33</v>
      </c>
      <c r="G22" s="21"/>
      <c r="H22" s="21"/>
      <c r="I22" s="21"/>
      <c r="K22" s="156" t="s">
        <v>355</v>
      </c>
    </row>
    <row r="23" spans="1:15" s="3" customFormat="1">
      <c r="A23" s="48" t="s">
        <v>87</v>
      </c>
      <c r="B23" s="21"/>
      <c r="C23" s="22" t="s">
        <v>88</v>
      </c>
      <c r="D23" s="22" t="s">
        <v>37</v>
      </c>
      <c r="E23" s="167">
        <f>'TD-SH-SD'!E20</f>
        <v>108</v>
      </c>
      <c r="F23" s="23" t="s">
        <v>38</v>
      </c>
      <c r="G23" s="21"/>
      <c r="H23" s="21"/>
      <c r="I23" s="21"/>
      <c r="K23" s="156" t="s">
        <v>355</v>
      </c>
      <c r="O23" s="52"/>
    </row>
    <row r="24" spans="1:15" s="3" customFormat="1" ht="12.75">
      <c r="A24" s="48" t="s">
        <v>89</v>
      </c>
      <c r="B24" s="21"/>
      <c r="C24" s="22" t="s">
        <v>90</v>
      </c>
      <c r="D24" s="25" t="s">
        <v>91</v>
      </c>
      <c r="E24" s="180">
        <f>'PF-HWST'!E23/1000</f>
        <v>0.5</v>
      </c>
      <c r="F24" s="21" t="s">
        <v>42</v>
      </c>
      <c r="G24" s="21"/>
      <c r="H24" s="21"/>
      <c r="I24" s="21"/>
      <c r="K24" s="156" t="s">
        <v>355</v>
      </c>
      <c r="O24" s="52"/>
    </row>
    <row r="25" spans="1:15" s="3" customFormat="1" ht="12.75">
      <c r="A25" s="48"/>
      <c r="B25" s="21"/>
      <c r="C25" s="22" t="s">
        <v>312</v>
      </c>
      <c r="D25" s="22" t="s">
        <v>313</v>
      </c>
      <c r="E25" s="180">
        <f>'TD-SH-SD'!E22</f>
        <v>0</v>
      </c>
      <c r="F25" s="21" t="s">
        <v>42</v>
      </c>
      <c r="G25" s="185"/>
      <c r="H25" s="185"/>
      <c r="I25" s="21"/>
      <c r="K25" s="156" t="s">
        <v>355</v>
      </c>
      <c r="O25" s="52"/>
    </row>
    <row r="26" spans="1:15" s="3" customFormat="1" ht="12" customHeight="1">
      <c r="A26" s="50"/>
      <c r="B26" s="21"/>
      <c r="C26" s="22"/>
      <c r="D26" s="53" t="s">
        <v>47</v>
      </c>
      <c r="E26" s="184" t="s">
        <v>48</v>
      </c>
      <c r="F26" s="54" t="s">
        <v>49</v>
      </c>
      <c r="G26" s="54" t="s">
        <v>50</v>
      </c>
      <c r="H26" s="54" t="s">
        <v>51</v>
      </c>
      <c r="I26" s="24"/>
      <c r="K26" s="69"/>
    </row>
    <row r="27" spans="1:15" s="3" customFormat="1" ht="12" customHeight="1">
      <c r="A27" s="48" t="s">
        <v>92</v>
      </c>
      <c r="B27" s="21"/>
      <c r="C27" s="22" t="s">
        <v>93</v>
      </c>
      <c r="D27" s="25" t="s">
        <v>94</v>
      </c>
      <c r="E27" s="186">
        <f>'TD-SH-SD'!E24</f>
        <v>0</v>
      </c>
      <c r="F27" s="186">
        <f>'TD-SH-SD'!F24</f>
        <v>0</v>
      </c>
      <c r="G27" s="186">
        <f>'TD-SH-SD'!G24</f>
        <v>0</v>
      </c>
      <c r="H27" s="186">
        <f>'TD-SH-SD'!H24</f>
        <v>0</v>
      </c>
      <c r="I27" s="21" t="s">
        <v>95</v>
      </c>
      <c r="K27" s="156" t="s">
        <v>356</v>
      </c>
    </row>
    <row r="28" spans="1:15" s="3" customFormat="1" ht="12" customHeight="1">
      <c r="A28" s="48" t="s">
        <v>96</v>
      </c>
      <c r="B28" s="21"/>
      <c r="C28" s="22" t="s">
        <v>97</v>
      </c>
      <c r="D28" s="22" t="s">
        <v>98</v>
      </c>
      <c r="E28" s="167">
        <f>'TD-SH-SD'!E25</f>
        <v>20</v>
      </c>
      <c r="F28" s="14" t="s">
        <v>38</v>
      </c>
      <c r="G28" s="14"/>
      <c r="H28" s="14"/>
      <c r="I28" s="21"/>
      <c r="K28" s="156" t="s">
        <v>355</v>
      </c>
    </row>
    <row r="29" spans="1:15" s="3" customFormat="1" ht="12" customHeight="1">
      <c r="A29" s="48" t="s">
        <v>99</v>
      </c>
      <c r="B29" s="21"/>
      <c r="C29" s="22" t="s">
        <v>100</v>
      </c>
      <c r="D29" s="22" t="s">
        <v>57</v>
      </c>
      <c r="E29" s="171">
        <f>'TD-SH-SD'!E26</f>
        <v>5</v>
      </c>
      <c r="F29" s="21" t="s">
        <v>38</v>
      </c>
      <c r="G29" s="21"/>
      <c r="H29" s="21"/>
      <c r="I29" s="21"/>
      <c r="K29" s="156" t="s">
        <v>355</v>
      </c>
    </row>
    <row r="30" spans="1:15" s="3" customFormat="1" ht="12" customHeight="1">
      <c r="A30" s="48" t="s">
        <v>101</v>
      </c>
      <c r="B30" s="21"/>
      <c r="C30" s="22" t="s">
        <v>102</v>
      </c>
      <c r="D30" s="22" t="s">
        <v>60</v>
      </c>
      <c r="E30" s="167">
        <f>'TD-SH-SD'!E27</f>
        <v>83.8</v>
      </c>
      <c r="F30" s="21" t="s">
        <v>95</v>
      </c>
      <c r="G30" s="21"/>
      <c r="H30" s="21"/>
      <c r="I30" s="21"/>
      <c r="K30" s="156" t="s">
        <v>355</v>
      </c>
    </row>
    <row r="31" spans="1:15" s="3" customFormat="1" ht="12" customHeight="1">
      <c r="A31" s="1"/>
      <c r="K31" s="69"/>
    </row>
    <row r="32" spans="1:15" s="3" customFormat="1" ht="12" customHeight="1">
      <c r="A32" s="1"/>
      <c r="B32" s="55" t="s">
        <v>70</v>
      </c>
      <c r="C32" s="56"/>
      <c r="D32" s="56"/>
      <c r="E32" s="55" t="s">
        <v>71</v>
      </c>
      <c r="F32" s="57"/>
      <c r="G32" s="57"/>
      <c r="H32" s="57"/>
      <c r="I32" s="55"/>
    </row>
    <row r="33" spans="1:2" s="3" customFormat="1" ht="12" customHeight="1">
      <c r="A33" s="1"/>
    </row>
    <row r="34" spans="1:2" s="3" customFormat="1" ht="12" customHeight="1">
      <c r="A34" s="1"/>
    </row>
    <row r="35" spans="1:2" s="3" customFormat="1" ht="12" customHeight="1">
      <c r="A35" s="1"/>
      <c r="B35" s="6"/>
    </row>
    <row r="36" spans="1:2" s="3" customFormat="1" ht="12" customHeight="1">
      <c r="A36" s="1"/>
    </row>
    <row r="37" spans="1:2" s="3" customFormat="1" ht="12" customHeight="1">
      <c r="A37" s="1"/>
    </row>
    <row r="38" spans="1:2" s="3" customFormat="1" ht="12" customHeight="1">
      <c r="A38" s="1"/>
    </row>
    <row r="39" spans="1:2" s="3" customFormat="1" ht="12" customHeight="1">
      <c r="A39" s="1"/>
    </row>
    <row r="40" spans="1:2" s="3" customFormat="1" ht="12" customHeight="1">
      <c r="A40" s="1"/>
    </row>
    <row r="41" spans="1:2" s="3" customFormat="1" ht="12" customHeight="1">
      <c r="A41" s="1"/>
    </row>
    <row r="42" spans="1:2" s="3" customFormat="1" ht="12" customHeight="1">
      <c r="A42" s="1"/>
    </row>
    <row r="43" spans="1:2" s="3" customFormat="1" ht="12" customHeight="1">
      <c r="A43" s="1"/>
    </row>
    <row r="44" spans="1:2" s="3" customFormat="1" ht="12" customHeight="1">
      <c r="A44" s="1"/>
    </row>
    <row r="45" spans="1:2" s="3" customFormat="1" ht="12" customHeight="1">
      <c r="A45" s="1"/>
    </row>
    <row r="46" spans="1:2" s="3" customFormat="1" ht="12" customHeight="1">
      <c r="A46" s="1"/>
    </row>
    <row r="47" spans="1:2" s="3" customFormat="1" ht="12" customHeight="1">
      <c r="A47" s="1"/>
    </row>
    <row r="48" spans="1:2" s="3" customFormat="1" ht="12" customHeight="1">
      <c r="A48" s="1"/>
    </row>
    <row r="49" spans="1:1" s="3" customFormat="1" ht="12" customHeight="1">
      <c r="A49" s="1"/>
    </row>
    <row r="50" spans="1:1" s="3" customFormat="1">
      <c r="A50" s="1"/>
    </row>
    <row r="51" spans="1:1" s="3" customFormat="1">
      <c r="A51" s="1"/>
    </row>
    <row r="52" spans="1:1" s="3" customFormat="1">
      <c r="A52" s="1"/>
    </row>
    <row r="53" spans="1:1" s="3" customFormat="1">
      <c r="A53" s="1"/>
    </row>
    <row r="54" spans="1:1" s="3" customFormat="1">
      <c r="A54" s="1"/>
    </row>
    <row r="55" spans="1:1" s="3" customFormat="1">
      <c r="A55" s="1"/>
    </row>
    <row r="56" spans="1:1" s="3" customFormat="1">
      <c r="A56" s="1"/>
    </row>
    <row r="57" spans="1:1" s="3" customFormat="1">
      <c r="A57" s="1"/>
    </row>
    <row r="58" spans="1:1" s="3" customFormat="1">
      <c r="A58" s="1"/>
    </row>
    <row r="59" spans="1:1" s="3" customFormat="1">
      <c r="A59" s="1"/>
    </row>
    <row r="60" spans="1:1" s="3" customFormat="1">
      <c r="A60" s="1"/>
    </row>
    <row r="61" spans="1:1" s="3" customFormat="1">
      <c r="A61" s="1"/>
    </row>
    <row r="62" spans="1:1" s="3" customFormat="1">
      <c r="A62" s="1"/>
    </row>
    <row r="63" spans="1:1" s="3" customFormat="1">
      <c r="A63" s="1"/>
    </row>
    <row r="64" spans="1:1" s="3" customFormat="1">
      <c r="A64" s="1"/>
    </row>
    <row r="65" spans="1:1" s="3" customFormat="1">
      <c r="A65" s="1"/>
    </row>
    <row r="66" spans="1:1" s="3" customFormat="1">
      <c r="A66" s="1"/>
    </row>
    <row r="67" spans="1:1" s="3" customFormat="1">
      <c r="A67" s="1"/>
    </row>
    <row r="68" spans="1:1" s="3" customFormat="1">
      <c r="A68" s="1"/>
    </row>
    <row r="69" spans="1:1" s="3" customFormat="1">
      <c r="A69" s="1"/>
    </row>
    <row r="70" spans="1:1" s="3" customFormat="1">
      <c r="A70" s="1"/>
    </row>
    <row r="71" spans="1:1" s="3" customFormat="1">
      <c r="A71" s="1"/>
    </row>
    <row r="72" spans="1:1" s="3" customFormat="1">
      <c r="A72" s="1"/>
    </row>
    <row r="73" spans="1:1" s="3" customFormat="1">
      <c r="A73" s="1"/>
    </row>
    <row r="74" spans="1:1" s="3" customFormat="1">
      <c r="A74" s="1"/>
    </row>
    <row r="75" spans="1:1" s="3" customFormat="1">
      <c r="A75" s="1"/>
    </row>
    <row r="76" spans="1:1" s="3" customFormat="1">
      <c r="A76" s="1"/>
    </row>
    <row r="77" spans="1:1" s="3" customFormat="1">
      <c r="A77" s="1"/>
    </row>
    <row r="78" spans="1:1" s="3" customFormat="1">
      <c r="A78" s="1"/>
    </row>
    <row r="79" spans="1:1" s="3" customFormat="1">
      <c r="A79" s="1"/>
    </row>
    <row r="80" spans="1:1" s="3" customFormat="1">
      <c r="A80" s="1"/>
    </row>
    <row r="81" spans="1:1" s="3" customFormat="1">
      <c r="A81" s="1"/>
    </row>
    <row r="82" spans="1:1" s="3" customFormat="1">
      <c r="A82" s="1"/>
    </row>
    <row r="83" spans="1:1" s="3" customFormat="1">
      <c r="A83" s="1"/>
    </row>
    <row r="84" spans="1:1" s="3" customFormat="1">
      <c r="A84" s="1"/>
    </row>
    <row r="85" spans="1:1" s="3" customFormat="1">
      <c r="A85" s="1"/>
    </row>
    <row r="86" spans="1:1" s="3" customFormat="1">
      <c r="A86" s="1"/>
    </row>
    <row r="87" spans="1:1" s="3" customFormat="1">
      <c r="A87" s="1"/>
    </row>
    <row r="88" spans="1:1" s="3" customFormat="1">
      <c r="A88" s="1"/>
    </row>
    <row r="89" spans="1:1" s="3" customFormat="1">
      <c r="A89" s="1"/>
    </row>
    <row r="90" spans="1:1" s="3" customFormat="1">
      <c r="A90" s="1"/>
    </row>
    <row r="91" spans="1:1" s="3" customFormat="1">
      <c r="A91" s="1"/>
    </row>
    <row r="92" spans="1:1" s="3" customFormat="1">
      <c r="A92" s="1"/>
    </row>
    <row r="93" spans="1:1" s="3" customFormat="1">
      <c r="A93" s="1"/>
    </row>
    <row r="94" spans="1:1" s="3" customFormat="1">
      <c r="A94" s="1"/>
    </row>
    <row r="95" spans="1:1" s="3" customFormat="1">
      <c r="A95" s="1"/>
    </row>
    <row r="96" spans="1:1" s="3" customFormat="1">
      <c r="A96" s="1"/>
    </row>
    <row r="97" spans="1:20" s="3" customFormat="1">
      <c r="A97" s="1"/>
    </row>
    <row r="98" spans="1:20" s="3" customFormat="1">
      <c r="A98" s="1"/>
    </row>
    <row r="99" spans="1:20" s="3" customFormat="1">
      <c r="A99" s="1"/>
    </row>
    <row r="100" spans="1:20" s="3" customFormat="1">
      <c r="A100" s="1"/>
    </row>
    <row r="101" spans="1:20" s="3" customFormat="1">
      <c r="A101" s="1"/>
      <c r="B101" s="44"/>
      <c r="C101" s="44"/>
      <c r="D101" s="44"/>
      <c r="E101" s="44"/>
      <c r="F101" s="44"/>
      <c r="G101" s="44"/>
      <c r="H101" s="44"/>
      <c r="I101" s="44"/>
      <c r="J101" s="44"/>
      <c r="K101" s="44"/>
      <c r="L101" s="45"/>
      <c r="M101" s="44"/>
      <c r="O101" s="44"/>
      <c r="P101" s="44"/>
      <c r="Q101" s="44"/>
      <c r="R101" s="44"/>
      <c r="S101" s="44"/>
      <c r="T101" s="44"/>
    </row>
    <row r="102" spans="1:20" s="3" customFormat="1">
      <c r="A102" s="1"/>
      <c r="B102" s="44"/>
      <c r="C102" s="44"/>
      <c r="D102" s="44"/>
      <c r="E102" s="44"/>
      <c r="F102" s="44"/>
      <c r="G102" s="44"/>
      <c r="H102" s="44"/>
      <c r="I102" s="44"/>
      <c r="J102" s="44"/>
      <c r="K102" s="44"/>
      <c r="L102" s="45"/>
      <c r="M102" s="44"/>
      <c r="O102" s="44"/>
      <c r="P102" s="44"/>
      <c r="Q102" s="44"/>
      <c r="R102" s="44"/>
      <c r="S102" s="44"/>
      <c r="T102" s="44"/>
    </row>
    <row r="103" spans="1:20" s="3" customFormat="1">
      <c r="A103" s="1"/>
      <c r="B103" s="44"/>
      <c r="C103" s="44"/>
      <c r="D103" s="44"/>
      <c r="E103" s="44"/>
      <c r="F103" s="44"/>
      <c r="G103" s="44"/>
      <c r="H103" s="44"/>
      <c r="I103" s="44"/>
      <c r="J103" s="44"/>
      <c r="K103" s="44"/>
      <c r="L103" s="45"/>
      <c r="M103" s="44"/>
      <c r="O103" s="44"/>
      <c r="P103" s="44"/>
      <c r="Q103" s="44"/>
      <c r="R103" s="44"/>
      <c r="S103" s="44"/>
      <c r="T103" s="44"/>
    </row>
    <row r="104" spans="1:20" s="3" customFormat="1">
      <c r="A104" s="1"/>
      <c r="B104" s="44"/>
      <c r="C104" s="44"/>
      <c r="D104" s="44"/>
      <c r="E104" s="44"/>
      <c r="F104" s="44"/>
      <c r="G104" s="44"/>
      <c r="H104" s="44"/>
      <c r="I104" s="44"/>
      <c r="J104" s="44"/>
      <c r="K104" s="44"/>
      <c r="L104" s="45"/>
      <c r="M104" s="44"/>
      <c r="O104" s="44"/>
      <c r="P104" s="44"/>
      <c r="Q104" s="44"/>
      <c r="R104" s="44"/>
      <c r="S104" s="44"/>
      <c r="T104" s="44"/>
    </row>
    <row r="105" spans="1:20" s="3" customFormat="1">
      <c r="A105" s="1"/>
      <c r="B105" s="44"/>
      <c r="C105" s="44"/>
      <c r="D105" s="44"/>
      <c r="E105" s="44"/>
      <c r="F105" s="44"/>
      <c r="G105" s="44"/>
      <c r="H105" s="44"/>
      <c r="I105" s="44"/>
      <c r="J105" s="44"/>
      <c r="K105" s="44"/>
      <c r="L105" s="45"/>
      <c r="M105" s="44"/>
      <c r="O105" s="44"/>
      <c r="P105" s="44"/>
      <c r="Q105" s="44"/>
      <c r="R105" s="44"/>
      <c r="S105" s="44"/>
      <c r="T105" s="44"/>
    </row>
    <row r="106" spans="1:20" s="3" customFormat="1">
      <c r="A106" s="1"/>
      <c r="B106" s="44"/>
      <c r="C106" s="44"/>
      <c r="D106" s="44"/>
      <c r="E106" s="44"/>
      <c r="F106" s="44"/>
      <c r="G106" s="44"/>
      <c r="H106" s="44"/>
      <c r="I106" s="44"/>
      <c r="J106" s="44"/>
      <c r="K106" s="44"/>
      <c r="L106" s="45"/>
      <c r="M106" s="44"/>
      <c r="O106" s="44"/>
      <c r="P106" s="44"/>
      <c r="Q106" s="44"/>
      <c r="R106" s="44"/>
      <c r="S106" s="44"/>
      <c r="T106" s="44"/>
    </row>
    <row r="107" spans="1:20" s="3" customFormat="1">
      <c r="A107" s="1"/>
      <c r="B107" s="44"/>
      <c r="C107" s="44"/>
      <c r="D107" s="44"/>
      <c r="E107" s="44"/>
      <c r="F107" s="44"/>
      <c r="G107" s="44"/>
      <c r="H107" s="44"/>
      <c r="I107" s="44"/>
      <c r="J107" s="44"/>
      <c r="K107" s="44"/>
      <c r="L107" s="45"/>
      <c r="M107" s="44"/>
      <c r="O107" s="44"/>
      <c r="P107" s="44"/>
      <c r="Q107" s="44"/>
      <c r="R107" s="44"/>
      <c r="S107" s="44"/>
      <c r="T107" s="44"/>
    </row>
    <row r="108" spans="1:20" s="3" customFormat="1">
      <c r="A108" s="1"/>
      <c r="B108" s="44"/>
      <c r="C108" s="44"/>
      <c r="D108" s="44"/>
      <c r="E108" s="44"/>
      <c r="F108" s="44"/>
      <c r="G108" s="44"/>
      <c r="H108" s="44"/>
      <c r="I108" s="44"/>
      <c r="J108" s="44"/>
      <c r="K108" s="44"/>
      <c r="L108" s="45"/>
      <c r="M108" s="44"/>
      <c r="O108" s="44"/>
      <c r="P108" s="44"/>
      <c r="Q108" s="44"/>
      <c r="R108" s="44"/>
      <c r="S108" s="44"/>
      <c r="T108" s="44"/>
    </row>
    <row r="109" spans="1:20" s="3" customFormat="1">
      <c r="A109" s="1"/>
      <c r="B109" s="44"/>
      <c r="C109" s="44"/>
      <c r="D109" s="44"/>
      <c r="E109" s="44"/>
      <c r="F109" s="44"/>
      <c r="G109" s="44"/>
      <c r="H109" s="44"/>
      <c r="I109" s="44"/>
      <c r="J109" s="44"/>
      <c r="K109" s="44"/>
      <c r="L109" s="45"/>
      <c r="M109" s="44"/>
      <c r="O109" s="44"/>
      <c r="P109" s="44"/>
      <c r="Q109" s="44"/>
      <c r="R109" s="44"/>
      <c r="S109" s="44"/>
      <c r="T109" s="44"/>
    </row>
    <row r="110" spans="1:20" s="3" customFormat="1">
      <c r="A110" s="1"/>
      <c r="B110" s="44"/>
      <c r="C110" s="44"/>
      <c r="D110" s="44"/>
      <c r="E110" s="44"/>
      <c r="F110" s="44"/>
      <c r="G110" s="44"/>
      <c r="H110" s="44"/>
      <c r="I110" s="44"/>
      <c r="J110" s="44"/>
      <c r="K110" s="44"/>
      <c r="L110" s="45"/>
      <c r="M110" s="44"/>
      <c r="O110" s="44"/>
      <c r="P110" s="44"/>
      <c r="Q110" s="44"/>
      <c r="R110" s="44"/>
      <c r="S110" s="44"/>
      <c r="T110" s="44"/>
    </row>
    <row r="111" spans="1:20" s="3" customFormat="1">
      <c r="A111" s="1"/>
      <c r="B111" s="44"/>
      <c r="C111" s="44"/>
      <c r="D111" s="44"/>
      <c r="E111" s="44"/>
      <c r="F111" s="44"/>
      <c r="G111" s="44"/>
      <c r="H111" s="44"/>
      <c r="I111" s="44"/>
      <c r="J111" s="44"/>
      <c r="K111" s="44"/>
      <c r="L111" s="45"/>
      <c r="M111" s="44"/>
      <c r="O111" s="44"/>
      <c r="P111" s="44"/>
      <c r="Q111" s="44"/>
      <c r="R111" s="44"/>
      <c r="S111" s="44"/>
      <c r="T111" s="44"/>
    </row>
    <row r="112" spans="1:20" s="3" customFormat="1">
      <c r="A112" s="1"/>
      <c r="B112" s="44"/>
      <c r="C112" s="44"/>
      <c r="D112" s="44"/>
      <c r="E112" s="44"/>
      <c r="F112" s="44"/>
      <c r="G112" s="44"/>
      <c r="H112" s="44"/>
      <c r="I112" s="44"/>
      <c r="J112" s="44"/>
      <c r="K112" s="44"/>
      <c r="L112" s="45"/>
      <c r="M112" s="44"/>
      <c r="O112" s="44"/>
      <c r="P112" s="44"/>
      <c r="Q112" s="44"/>
      <c r="R112" s="44"/>
      <c r="S112" s="44"/>
      <c r="T112" s="44"/>
    </row>
    <row r="113" spans="1:20" s="3" customFormat="1">
      <c r="A113" s="1"/>
      <c r="B113" s="44"/>
      <c r="C113" s="44"/>
      <c r="D113" s="44"/>
      <c r="E113" s="44"/>
      <c r="F113" s="44"/>
      <c r="G113" s="44"/>
      <c r="H113" s="44"/>
      <c r="I113" s="44"/>
      <c r="J113" s="44"/>
      <c r="K113" s="44"/>
      <c r="L113" s="45"/>
      <c r="M113" s="44"/>
      <c r="O113" s="44"/>
      <c r="P113" s="44"/>
      <c r="Q113" s="44"/>
      <c r="R113" s="44"/>
      <c r="S113" s="44"/>
      <c r="T113" s="44"/>
    </row>
    <row r="114" spans="1:20" s="3" customFormat="1">
      <c r="A114" s="1"/>
      <c r="B114" s="44"/>
      <c r="C114" s="44"/>
      <c r="D114" s="44"/>
      <c r="E114" s="44"/>
      <c r="F114" s="44"/>
      <c r="G114" s="44"/>
      <c r="H114" s="44"/>
      <c r="I114" s="44"/>
      <c r="J114" s="44"/>
      <c r="K114" s="44"/>
      <c r="L114" s="45"/>
      <c r="M114" s="44"/>
      <c r="O114" s="44"/>
      <c r="P114" s="44"/>
      <c r="Q114" s="44"/>
      <c r="R114" s="44"/>
      <c r="S114" s="44"/>
      <c r="T114" s="44"/>
    </row>
    <row r="115" spans="1:20" s="3" customFormat="1">
      <c r="A115" s="1"/>
      <c r="B115" s="44"/>
      <c r="C115" s="44"/>
      <c r="D115" s="44"/>
      <c r="E115" s="44"/>
      <c r="F115" s="44"/>
      <c r="G115" s="44"/>
      <c r="H115" s="44"/>
      <c r="I115" s="44"/>
      <c r="J115" s="44"/>
      <c r="K115" s="44"/>
      <c r="L115" s="45"/>
      <c r="M115" s="44"/>
      <c r="O115" s="44"/>
      <c r="P115" s="44"/>
      <c r="Q115" s="44"/>
      <c r="R115" s="44"/>
      <c r="S115" s="44"/>
      <c r="T115" s="44"/>
    </row>
    <row r="116" spans="1:20" s="3" customFormat="1">
      <c r="A116" s="1"/>
      <c r="B116" s="44"/>
      <c r="C116" s="44"/>
      <c r="D116" s="44"/>
      <c r="E116" s="44"/>
      <c r="F116" s="44"/>
      <c r="G116" s="44"/>
      <c r="H116" s="44"/>
      <c r="I116" s="44"/>
      <c r="J116" s="44"/>
      <c r="K116" s="44"/>
      <c r="L116" s="45"/>
      <c r="M116" s="44"/>
      <c r="O116" s="44"/>
      <c r="P116" s="44"/>
      <c r="Q116" s="44"/>
      <c r="R116" s="44"/>
      <c r="S116" s="44"/>
      <c r="T116" s="44"/>
    </row>
    <row r="117" spans="1:20" s="3" customFormat="1">
      <c r="A117" s="1"/>
      <c r="B117" s="44"/>
      <c r="C117" s="44"/>
      <c r="D117" s="44"/>
      <c r="E117" s="44"/>
      <c r="F117" s="44"/>
      <c r="G117" s="44"/>
      <c r="H117" s="44"/>
      <c r="I117" s="44"/>
      <c r="J117" s="44"/>
      <c r="K117" s="44"/>
      <c r="L117" s="45"/>
      <c r="M117" s="44"/>
      <c r="O117" s="44"/>
      <c r="P117" s="44"/>
      <c r="Q117" s="44"/>
      <c r="R117" s="44"/>
      <c r="S117" s="44"/>
      <c r="T117" s="44"/>
    </row>
    <row r="118" spans="1:20" s="3" customFormat="1">
      <c r="A118" s="1"/>
      <c r="B118" s="44"/>
      <c r="C118" s="44"/>
      <c r="D118" s="44"/>
      <c r="E118" s="44"/>
      <c r="F118" s="44"/>
      <c r="G118" s="44"/>
      <c r="H118" s="44"/>
      <c r="I118" s="44"/>
      <c r="J118" s="44"/>
      <c r="K118" s="44"/>
      <c r="L118" s="45"/>
      <c r="M118" s="44"/>
      <c r="O118" s="44"/>
      <c r="P118" s="44"/>
      <c r="Q118" s="44"/>
      <c r="R118" s="44"/>
      <c r="S118" s="44"/>
      <c r="T118" s="44"/>
    </row>
    <row r="119" spans="1:20" s="3" customFormat="1">
      <c r="A119" s="1"/>
      <c r="B119" s="44"/>
      <c r="C119" s="44"/>
      <c r="D119" s="44"/>
      <c r="E119" s="44"/>
      <c r="F119" s="44"/>
      <c r="G119" s="44"/>
      <c r="H119" s="44"/>
      <c r="I119" s="44"/>
      <c r="J119" s="44"/>
      <c r="K119" s="44"/>
      <c r="L119" s="45"/>
      <c r="M119" s="44"/>
      <c r="O119" s="44"/>
      <c r="P119" s="44"/>
      <c r="Q119" s="44"/>
      <c r="R119" s="44"/>
      <c r="S119" s="44"/>
      <c r="T119" s="44"/>
    </row>
    <row r="120" spans="1:20" s="3" customFormat="1">
      <c r="A120" s="1"/>
      <c r="B120" s="44"/>
      <c r="C120" s="44"/>
      <c r="D120" s="44"/>
      <c r="E120" s="44"/>
      <c r="F120" s="44"/>
      <c r="G120" s="44"/>
      <c r="H120" s="44"/>
      <c r="I120" s="44"/>
      <c r="J120" s="44"/>
      <c r="K120" s="44"/>
      <c r="L120" s="45"/>
      <c r="M120" s="44"/>
      <c r="O120" s="44"/>
      <c r="P120" s="44"/>
      <c r="Q120" s="44"/>
      <c r="R120" s="44"/>
      <c r="S120" s="44"/>
      <c r="T120" s="44"/>
    </row>
    <row r="121" spans="1:20" s="3" customFormat="1">
      <c r="A121" s="1"/>
      <c r="B121" s="44"/>
      <c r="C121" s="44"/>
      <c r="D121" s="44"/>
      <c r="E121" s="44"/>
      <c r="F121" s="44"/>
      <c r="G121" s="44"/>
      <c r="H121" s="44"/>
      <c r="I121" s="44"/>
      <c r="J121" s="44"/>
      <c r="K121" s="44"/>
      <c r="L121" s="45"/>
      <c r="M121" s="44"/>
      <c r="O121" s="44"/>
      <c r="P121" s="44"/>
      <c r="Q121" s="44"/>
      <c r="R121" s="44"/>
      <c r="S121" s="44"/>
      <c r="T121" s="44"/>
    </row>
    <row r="122" spans="1:20" s="3" customFormat="1">
      <c r="A122" s="1"/>
      <c r="B122" s="44"/>
      <c r="C122" s="44"/>
      <c r="D122" s="44"/>
      <c r="E122" s="44"/>
      <c r="F122" s="44"/>
      <c r="G122" s="44"/>
      <c r="H122" s="44"/>
      <c r="I122" s="44"/>
      <c r="J122" s="44"/>
      <c r="K122" s="44"/>
      <c r="L122" s="45"/>
      <c r="M122" s="44"/>
      <c r="O122" s="44"/>
      <c r="P122" s="44"/>
      <c r="Q122" s="44"/>
      <c r="R122" s="44"/>
      <c r="S122" s="44"/>
      <c r="T122" s="44"/>
    </row>
    <row r="123" spans="1:20" s="3" customFormat="1">
      <c r="A123" s="1"/>
      <c r="B123" s="44"/>
      <c r="C123" s="44"/>
      <c r="D123" s="44"/>
      <c r="E123" s="44"/>
      <c r="F123" s="44"/>
      <c r="G123" s="44"/>
      <c r="H123" s="44"/>
      <c r="I123" s="44"/>
      <c r="J123" s="44"/>
      <c r="K123" s="44"/>
      <c r="L123" s="45"/>
      <c r="M123" s="44"/>
      <c r="O123" s="44"/>
      <c r="P123" s="44"/>
      <c r="Q123" s="44"/>
      <c r="R123" s="44"/>
      <c r="S123" s="44"/>
      <c r="T123" s="44"/>
    </row>
    <row r="124" spans="1:20" s="3" customFormat="1">
      <c r="A124" s="1"/>
      <c r="B124" s="44"/>
      <c r="C124" s="44"/>
      <c r="D124" s="44"/>
      <c r="E124" s="44"/>
      <c r="F124" s="44"/>
      <c r="G124" s="44"/>
      <c r="H124" s="44"/>
      <c r="I124" s="44"/>
      <c r="J124" s="44"/>
      <c r="K124" s="44"/>
      <c r="L124" s="45"/>
      <c r="M124" s="44"/>
      <c r="O124" s="44"/>
      <c r="P124" s="44"/>
      <c r="Q124" s="44"/>
      <c r="R124" s="44"/>
      <c r="S124" s="44"/>
      <c r="T124" s="44"/>
    </row>
    <row r="125" spans="1:20" s="3" customFormat="1">
      <c r="A125" s="1"/>
      <c r="B125" s="44"/>
      <c r="C125" s="44"/>
      <c r="D125" s="44"/>
      <c r="E125" s="44"/>
      <c r="F125" s="44"/>
      <c r="G125" s="44"/>
      <c r="H125" s="44"/>
      <c r="I125" s="44"/>
      <c r="J125" s="44"/>
      <c r="K125" s="44"/>
      <c r="L125" s="45"/>
      <c r="M125" s="44"/>
      <c r="O125" s="44"/>
      <c r="P125" s="44"/>
      <c r="Q125" s="44"/>
      <c r="R125" s="44"/>
      <c r="S125" s="44"/>
      <c r="T125" s="44"/>
    </row>
  </sheetData>
  <mergeCells count="3">
    <mergeCell ref="B1:I1"/>
    <mergeCell ref="H7:I7"/>
    <mergeCell ref="B10:I10"/>
  </mergeCells>
  <pageMargins left="0.75" right="0.75" top="1" bottom="1" header="0.5" footer="0.5"/>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showGridLines="0" topLeftCell="A4" zoomScale="110" zoomScaleNormal="110" workbookViewId="0">
      <selection activeCell="H34" sqref="H34"/>
    </sheetView>
  </sheetViews>
  <sheetFormatPr defaultRowHeight="11.25"/>
  <cols>
    <col min="1" max="1" width="4.5703125" style="1" bestFit="1" customWidth="1"/>
    <col min="2" max="2" width="8.42578125" style="3" customWidth="1"/>
    <col min="3" max="3" width="11.5703125" style="3" customWidth="1"/>
    <col min="4" max="4" width="8.28515625" style="3" customWidth="1"/>
    <col min="5" max="5" width="5.42578125" style="3" customWidth="1"/>
    <col min="6" max="6" width="5.7109375" style="3" bestFit="1" customWidth="1"/>
    <col min="7" max="7" width="1" style="6" customWidth="1"/>
    <col min="8" max="8" width="28.7109375" style="3" customWidth="1"/>
    <col min="9" max="9" width="9.140625" style="3"/>
    <col min="10" max="10" width="4.140625" style="3" customWidth="1"/>
    <col min="11" max="11" width="21.42578125" style="3" customWidth="1"/>
    <col min="12" max="21" width="4.140625" style="3" customWidth="1"/>
    <col min="22" max="16384" width="9.140625" style="3"/>
  </cols>
  <sheetData>
    <row r="1" spans="1:21" ht="15">
      <c r="B1" s="258" t="s">
        <v>265</v>
      </c>
      <c r="C1" s="259"/>
      <c r="D1" s="259"/>
      <c r="E1" s="259"/>
      <c r="F1" s="259"/>
      <c r="G1" s="259"/>
      <c r="H1" s="259"/>
      <c r="I1" s="260"/>
    </row>
    <row r="2" spans="1:21" ht="15.75">
      <c r="I2" s="4" t="s">
        <v>103</v>
      </c>
    </row>
    <row r="3" spans="1:21" ht="15.75">
      <c r="B3" s="2" t="s">
        <v>0</v>
      </c>
      <c r="J3" s="4"/>
      <c r="K3" s="234" t="s">
        <v>345</v>
      </c>
      <c r="L3" s="69" t="s">
        <v>348</v>
      </c>
      <c r="M3" s="4"/>
      <c r="N3" s="4"/>
      <c r="O3" s="4"/>
      <c r="P3" s="4"/>
      <c r="Q3" s="4"/>
      <c r="R3" s="4"/>
      <c r="S3" s="4"/>
      <c r="T3" s="4"/>
      <c r="U3" s="4"/>
    </row>
    <row r="4" spans="1:21" ht="12" customHeight="1">
      <c r="B4" s="5"/>
      <c r="K4" s="235" t="s">
        <v>346</v>
      </c>
      <c r="L4" s="69"/>
    </row>
    <row r="5" spans="1:21" ht="12" customHeight="1">
      <c r="B5" s="3" t="s">
        <v>2</v>
      </c>
      <c r="C5" s="3" t="s">
        <v>3</v>
      </c>
      <c r="K5" s="236" t="s">
        <v>347</v>
      </c>
      <c r="L5" s="69" t="s">
        <v>348</v>
      </c>
    </row>
    <row r="6" spans="1:21" ht="12" customHeight="1">
      <c r="B6" s="3" t="s">
        <v>4</v>
      </c>
      <c r="C6" s="3" t="s">
        <v>104</v>
      </c>
    </row>
    <row r="7" spans="1:21" ht="12" customHeight="1">
      <c r="B7" s="3" t="s">
        <v>6</v>
      </c>
      <c r="C7" s="3" t="s">
        <v>105</v>
      </c>
      <c r="H7" s="9" t="s">
        <v>8</v>
      </c>
      <c r="I7" s="191">
        <v>41639</v>
      </c>
      <c r="J7" s="58"/>
      <c r="K7" s="156" t="s">
        <v>270</v>
      </c>
      <c r="L7" s="58"/>
      <c r="M7" s="58"/>
      <c r="N7" s="58"/>
      <c r="O7" s="58"/>
      <c r="P7" s="58"/>
      <c r="Q7" s="58"/>
      <c r="R7" s="58"/>
      <c r="S7" s="58"/>
      <c r="T7" s="58"/>
      <c r="U7" s="58"/>
    </row>
    <row r="8" spans="1:21" ht="12" customHeight="1"/>
    <row r="9" spans="1:21" ht="12" customHeight="1">
      <c r="A9" s="1" t="s">
        <v>106</v>
      </c>
      <c r="B9" s="5" t="s">
        <v>107</v>
      </c>
    </row>
    <row r="10" spans="1:21" ht="12" customHeight="1">
      <c r="B10" s="7" t="s">
        <v>11</v>
      </c>
      <c r="C10" s="175" t="s">
        <v>316</v>
      </c>
      <c r="D10" s="176"/>
      <c r="E10" s="176"/>
      <c r="F10" s="176"/>
      <c r="G10" s="176"/>
      <c r="H10" s="176"/>
      <c r="I10" s="190"/>
      <c r="J10" s="6"/>
      <c r="K10" s="156" t="s">
        <v>272</v>
      </c>
      <c r="L10" s="6"/>
      <c r="M10" s="6"/>
      <c r="N10" s="6"/>
      <c r="O10" s="6"/>
      <c r="P10" s="6"/>
      <c r="Q10" s="6"/>
      <c r="R10" s="6"/>
      <c r="S10" s="6"/>
      <c r="T10" s="6"/>
      <c r="U10" s="6"/>
    </row>
    <row r="11" spans="1:21" ht="12" customHeight="1">
      <c r="B11" s="7" t="s">
        <v>12</v>
      </c>
      <c r="C11" s="175" t="s">
        <v>330</v>
      </c>
      <c r="D11" s="176"/>
      <c r="E11" s="176"/>
      <c r="F11" s="176"/>
      <c r="G11" s="176"/>
      <c r="H11" s="176"/>
      <c r="I11" s="190"/>
      <c r="J11" s="6"/>
      <c r="K11" s="156" t="s">
        <v>272</v>
      </c>
      <c r="L11" s="6"/>
      <c r="M11" s="6"/>
      <c r="N11" s="6"/>
      <c r="O11" s="6"/>
      <c r="P11" s="6"/>
      <c r="Q11" s="6"/>
      <c r="R11" s="6"/>
      <c r="S11" s="6"/>
      <c r="T11" s="6"/>
      <c r="U11" s="6"/>
    </row>
    <row r="12" spans="1:21" ht="12" customHeight="1">
      <c r="B12" s="8" t="s">
        <v>13</v>
      </c>
      <c r="C12" s="175" t="s">
        <v>331</v>
      </c>
      <c r="D12" s="176"/>
      <c r="E12" s="176"/>
      <c r="F12" s="176"/>
      <c r="G12" s="176"/>
      <c r="H12" s="176"/>
      <c r="I12" s="190"/>
      <c r="J12" s="6"/>
      <c r="K12" s="156" t="s">
        <v>272</v>
      </c>
      <c r="L12" s="6"/>
      <c r="M12" s="6"/>
      <c r="N12" s="6"/>
      <c r="O12" s="6"/>
      <c r="P12" s="6"/>
      <c r="Q12" s="6"/>
      <c r="R12" s="6"/>
      <c r="S12" s="6"/>
      <c r="T12" s="6"/>
      <c r="U12" s="6"/>
    </row>
    <row r="13" spans="1:21" ht="12" customHeight="1"/>
    <row r="14" spans="1:21" ht="12" customHeight="1">
      <c r="B14" s="13" t="s">
        <v>108</v>
      </c>
      <c r="C14" s="27"/>
      <c r="D14" s="27" t="s">
        <v>18</v>
      </c>
      <c r="E14" s="13" t="s">
        <v>19</v>
      </c>
      <c r="F14" s="13" t="s">
        <v>20</v>
      </c>
      <c r="G14" s="13"/>
      <c r="H14" s="59" t="s">
        <v>17</v>
      </c>
      <c r="I14" s="13"/>
    </row>
    <row r="15" spans="1:21" ht="12" customHeight="1">
      <c r="B15" s="6"/>
      <c r="C15" s="11"/>
      <c r="D15" s="11"/>
      <c r="E15" s="6"/>
      <c r="F15" s="6"/>
      <c r="H15" s="60"/>
    </row>
    <row r="16" spans="1:21" ht="12" customHeight="1">
      <c r="A16" s="1" t="s">
        <v>109</v>
      </c>
      <c r="B16" s="3" t="s">
        <v>110</v>
      </c>
      <c r="H16" s="6"/>
    </row>
    <row r="17" spans="1:29" ht="12" customHeight="1">
      <c r="B17" s="64" t="s">
        <v>319</v>
      </c>
      <c r="C17" s="61"/>
      <c r="D17" s="62" t="s">
        <v>111</v>
      </c>
      <c r="E17" s="195">
        <f>IF(E19=V19,'PF-SH-PA-BOIL'!P41,IF(E19=W19,'TD-SH-PA'!P32,IF('TD-SH-PA'!X19,'TD-SH-PA'!P32,IF('TD-SH-PA'!Y19,'PF-SH-LTHP'!P33))))</f>
        <v>118.35924689814814</v>
      </c>
      <c r="F17" s="63" t="s">
        <v>29</v>
      </c>
      <c r="G17" s="14"/>
      <c r="H17" s="64" t="s">
        <v>320</v>
      </c>
      <c r="I17" s="14"/>
      <c r="K17" s="156" t="s">
        <v>353</v>
      </c>
    </row>
    <row r="18" spans="1:29" ht="12" customHeight="1">
      <c r="B18" s="6"/>
      <c r="C18" s="11"/>
      <c r="D18" s="11"/>
      <c r="E18" s="26"/>
      <c r="H18" s="6" t="s">
        <v>112</v>
      </c>
    </row>
    <row r="19" spans="1:29" ht="12" customHeight="1">
      <c r="A19" s="1" t="s">
        <v>113</v>
      </c>
      <c r="B19" s="14" t="s">
        <v>114</v>
      </c>
      <c r="C19" s="14"/>
      <c r="D19" s="62" t="s">
        <v>12</v>
      </c>
      <c r="E19" s="291" t="s">
        <v>115</v>
      </c>
      <c r="F19" s="292"/>
      <c r="G19" s="65"/>
      <c r="H19" s="175"/>
      <c r="I19" s="192"/>
      <c r="J19" s="6"/>
      <c r="K19" s="156" t="s">
        <v>321</v>
      </c>
      <c r="L19" s="6"/>
      <c r="M19" s="6"/>
      <c r="N19" s="6"/>
      <c r="O19" s="6"/>
      <c r="P19" s="6"/>
      <c r="Q19" s="6"/>
      <c r="R19" s="6"/>
      <c r="S19" s="6"/>
      <c r="T19" s="6"/>
      <c r="U19" s="6"/>
      <c r="V19" s="3" t="s">
        <v>115</v>
      </c>
      <c r="W19" s="3" t="s">
        <v>116</v>
      </c>
      <c r="X19" s="3" t="s">
        <v>117</v>
      </c>
      <c r="Y19" s="6" t="s">
        <v>118</v>
      </c>
    </row>
    <row r="20" spans="1:29" ht="12" customHeight="1">
      <c r="B20" s="21"/>
      <c r="C20" s="21"/>
      <c r="D20" s="66" t="s">
        <v>111</v>
      </c>
      <c r="E20" s="196">
        <v>98</v>
      </c>
      <c r="F20" s="63" t="s">
        <v>29</v>
      </c>
      <c r="G20" s="14"/>
      <c r="H20" s="64" t="s">
        <v>119</v>
      </c>
      <c r="I20" s="14"/>
      <c r="K20" s="156" t="s">
        <v>322</v>
      </c>
    </row>
    <row r="21" spans="1:29" ht="12" customHeight="1">
      <c r="B21" s="21"/>
      <c r="C21" s="21"/>
      <c r="D21" s="66" t="s">
        <v>120</v>
      </c>
      <c r="E21" s="197">
        <v>20</v>
      </c>
      <c r="F21" s="67" t="s">
        <v>179</v>
      </c>
      <c r="G21" s="21"/>
      <c r="H21" s="21"/>
      <c r="I21" s="21"/>
      <c r="K21" s="156" t="s">
        <v>322</v>
      </c>
    </row>
    <row r="22" spans="1:29" ht="12" customHeight="1">
      <c r="B22" s="21"/>
      <c r="C22" s="21"/>
      <c r="D22" s="66" t="s">
        <v>121</v>
      </c>
      <c r="E22" s="197">
        <v>80</v>
      </c>
      <c r="F22" s="67" t="s">
        <v>29</v>
      </c>
      <c r="G22" s="21"/>
      <c r="H22" s="51" t="s">
        <v>122</v>
      </c>
      <c r="I22" s="21"/>
      <c r="K22" s="156" t="s">
        <v>322</v>
      </c>
    </row>
    <row r="23" spans="1:29" ht="12" customHeight="1">
      <c r="B23" s="21"/>
      <c r="C23" s="21"/>
      <c r="D23" s="66" t="s">
        <v>123</v>
      </c>
      <c r="E23" s="197">
        <v>95</v>
      </c>
      <c r="F23" s="67" t="s">
        <v>29</v>
      </c>
      <c r="G23" s="21"/>
      <c r="H23" s="51" t="s">
        <v>122</v>
      </c>
      <c r="I23" s="21"/>
      <c r="K23" s="156" t="s">
        <v>322</v>
      </c>
    </row>
    <row r="24" spans="1:29" s="6" customFormat="1" ht="12" customHeight="1">
      <c r="A24" s="68"/>
      <c r="C24" s="11"/>
      <c r="D24" s="11"/>
      <c r="E24" s="198"/>
      <c r="H24" s="6" t="s">
        <v>112</v>
      </c>
    </row>
    <row r="25" spans="1:29" ht="12" customHeight="1">
      <c r="A25" s="1" t="s">
        <v>124</v>
      </c>
      <c r="B25" s="14" t="s">
        <v>125</v>
      </c>
      <c r="C25" s="61"/>
      <c r="D25" s="62"/>
      <c r="E25" s="199" t="s">
        <v>126</v>
      </c>
      <c r="F25" s="63" t="s">
        <v>127</v>
      </c>
      <c r="H25" s="175"/>
      <c r="I25" s="192"/>
      <c r="J25" s="6"/>
      <c r="K25" s="194" t="s">
        <v>323</v>
      </c>
      <c r="L25" s="6"/>
      <c r="M25" s="6"/>
      <c r="N25" s="6"/>
      <c r="O25" s="6"/>
      <c r="P25" s="6"/>
      <c r="Q25" s="6"/>
      <c r="R25" s="6"/>
      <c r="S25" s="6"/>
      <c r="T25" s="6"/>
      <c r="U25" s="6"/>
      <c r="V25" s="3" t="s">
        <v>126</v>
      </c>
      <c r="W25" s="3" t="s">
        <v>128</v>
      </c>
    </row>
    <row r="26" spans="1:29" ht="12" customHeight="1">
      <c r="B26" s="21"/>
      <c r="C26" s="21"/>
      <c r="D26" s="66" t="s">
        <v>129</v>
      </c>
      <c r="E26" s="199" t="s">
        <v>137</v>
      </c>
      <c r="F26" s="63"/>
      <c r="G26" s="14"/>
      <c r="H26" s="14"/>
      <c r="I26" s="14"/>
      <c r="K26" s="194" t="s">
        <v>323</v>
      </c>
      <c r="V26" s="60" t="s">
        <v>131</v>
      </c>
      <c r="W26" s="60" t="s">
        <v>132</v>
      </c>
      <c r="X26" s="60" t="s">
        <v>133</v>
      </c>
      <c r="Y26" s="60" t="s">
        <v>134</v>
      </c>
      <c r="Z26" s="60" t="s">
        <v>135</v>
      </c>
      <c r="AA26" s="60" t="s">
        <v>130</v>
      </c>
      <c r="AB26" s="60" t="s">
        <v>136</v>
      </c>
      <c r="AC26" s="60" t="s">
        <v>137</v>
      </c>
    </row>
    <row r="27" spans="1:29" s="6" customFormat="1" ht="12" customHeight="1">
      <c r="A27" s="68"/>
      <c r="C27" s="11"/>
      <c r="D27" s="11"/>
      <c r="E27" s="198"/>
      <c r="H27" s="6" t="s">
        <v>112</v>
      </c>
    </row>
    <row r="28" spans="1:29" ht="12" customHeight="1">
      <c r="A28" s="1" t="s">
        <v>113</v>
      </c>
      <c r="B28" s="14" t="s">
        <v>138</v>
      </c>
      <c r="C28" s="61"/>
      <c r="D28" s="62"/>
      <c r="E28" s="199" t="s">
        <v>126</v>
      </c>
      <c r="F28" s="63" t="s">
        <v>127</v>
      </c>
      <c r="H28" s="175"/>
      <c r="I28" s="192"/>
      <c r="J28" s="6"/>
      <c r="K28" s="156" t="s">
        <v>322</v>
      </c>
      <c r="L28" s="6"/>
      <c r="M28" s="6"/>
      <c r="N28" s="6"/>
      <c r="O28" s="6"/>
      <c r="P28" s="6"/>
      <c r="Q28" s="6"/>
      <c r="R28" s="6"/>
      <c r="S28" s="6"/>
      <c r="T28" s="6"/>
      <c r="U28" s="6"/>
      <c r="V28" s="3" t="s">
        <v>126</v>
      </c>
      <c r="W28" s="3" t="s">
        <v>128</v>
      </c>
    </row>
    <row r="29" spans="1:29" ht="12" customHeight="1">
      <c r="B29" s="21"/>
      <c r="C29" s="21"/>
      <c r="D29" s="66" t="s">
        <v>111</v>
      </c>
      <c r="E29" s="200">
        <v>85</v>
      </c>
      <c r="F29" s="63" t="s">
        <v>29</v>
      </c>
      <c r="G29" s="14"/>
      <c r="H29" s="64" t="s">
        <v>139</v>
      </c>
      <c r="I29" s="14"/>
      <c r="K29" s="156" t="s">
        <v>322</v>
      </c>
    </row>
    <row r="30" spans="1:29" ht="12" customHeight="1">
      <c r="B30" s="21"/>
      <c r="C30" s="21"/>
      <c r="D30" s="66" t="s">
        <v>120</v>
      </c>
      <c r="E30" s="197">
        <v>15</v>
      </c>
      <c r="F30" s="67" t="s">
        <v>179</v>
      </c>
      <c r="G30" s="14"/>
      <c r="H30" s="64"/>
      <c r="I30" s="14"/>
      <c r="K30" s="156" t="s">
        <v>322</v>
      </c>
    </row>
    <row r="31" spans="1:29" ht="12" customHeight="1">
      <c r="B31" s="21"/>
      <c r="C31" s="21"/>
      <c r="D31" s="66" t="s">
        <v>140</v>
      </c>
      <c r="E31" s="199" t="s">
        <v>126</v>
      </c>
      <c r="F31" s="67" t="s">
        <v>127</v>
      </c>
      <c r="G31" s="21"/>
      <c r="H31" s="51" t="s">
        <v>141</v>
      </c>
      <c r="I31" s="21"/>
      <c r="K31" s="156" t="s">
        <v>322</v>
      </c>
      <c r="V31" s="3" t="s">
        <v>126</v>
      </c>
      <c r="W31" s="3" t="s">
        <v>128</v>
      </c>
    </row>
    <row r="32" spans="1:29" ht="12" customHeight="1">
      <c r="D32" s="9"/>
      <c r="E32" s="201"/>
      <c r="H32" s="69"/>
    </row>
    <row r="33" spans="1:29" s="6" customFormat="1" ht="12" customHeight="1">
      <c r="A33" s="68"/>
      <c r="C33" s="11"/>
      <c r="E33" s="202"/>
      <c r="H33" s="6" t="s">
        <v>112</v>
      </c>
    </row>
    <row r="34" spans="1:29" ht="12" customHeight="1">
      <c r="A34" s="1" t="s">
        <v>142</v>
      </c>
      <c r="B34" s="14" t="s">
        <v>143</v>
      </c>
      <c r="C34" s="61"/>
      <c r="D34" s="62"/>
      <c r="E34" s="199" t="s">
        <v>126</v>
      </c>
      <c r="F34" s="63" t="s">
        <v>127</v>
      </c>
      <c r="H34" s="187" t="str">
        <f>CONCATENATE('PF-SH-SD'!C13&amp;", ",'PF-SH-SD'!C14&amp;", ",'PF-SH-SD'!C15)</f>
        <v>vAConsult, Turbo SL, V250</v>
      </c>
      <c r="I34" s="193"/>
      <c r="J34" s="6"/>
      <c r="K34" s="194" t="s">
        <v>324</v>
      </c>
      <c r="L34" s="6"/>
      <c r="M34" s="6"/>
      <c r="N34" s="6"/>
      <c r="O34" s="6"/>
      <c r="P34" s="6"/>
      <c r="Q34" s="6"/>
      <c r="R34" s="6"/>
      <c r="S34" s="6"/>
      <c r="T34" s="6"/>
      <c r="U34" s="6"/>
      <c r="V34" s="3" t="s">
        <v>126</v>
      </c>
      <c r="W34" s="3" t="s">
        <v>128</v>
      </c>
    </row>
    <row r="35" spans="1:29" ht="14.25" customHeight="1">
      <c r="B35" s="21"/>
      <c r="C35" s="21"/>
      <c r="D35" s="66" t="s">
        <v>144</v>
      </c>
      <c r="E35" s="203">
        <f>'PF-SH-SD'!E20</f>
        <v>10</v>
      </c>
      <c r="F35" s="67" t="s">
        <v>24</v>
      </c>
      <c r="G35" s="14"/>
      <c r="H35" s="64" t="s">
        <v>145</v>
      </c>
      <c r="I35" s="14"/>
      <c r="K35" s="194" t="s">
        <v>324</v>
      </c>
      <c r="V35" s="60"/>
    </row>
    <row r="36" spans="1:29" ht="13.5" customHeight="1">
      <c r="B36" s="21"/>
      <c r="C36" s="21"/>
      <c r="D36" s="66" t="s">
        <v>146</v>
      </c>
      <c r="E36" s="204">
        <f>'PF-SH-SD'!E21</f>
        <v>66</v>
      </c>
      <c r="F36" s="67" t="s">
        <v>29</v>
      </c>
      <c r="G36" s="21"/>
      <c r="H36" s="21" t="s">
        <v>147</v>
      </c>
      <c r="I36" s="21"/>
      <c r="K36" s="194" t="s">
        <v>324</v>
      </c>
      <c r="V36" s="60"/>
    </row>
    <row r="37" spans="1:29" ht="15">
      <c r="B37" s="21"/>
      <c r="C37" s="21"/>
      <c r="D37" s="66" t="s">
        <v>148</v>
      </c>
      <c r="E37" s="205">
        <v>0.5</v>
      </c>
      <c r="F37" s="67" t="s">
        <v>42</v>
      </c>
      <c r="G37" s="21"/>
      <c r="H37" s="51" t="s">
        <v>149</v>
      </c>
      <c r="I37" s="21"/>
      <c r="K37" s="194" t="s">
        <v>325</v>
      </c>
      <c r="V37" s="60"/>
    </row>
    <row r="38" spans="1:29" s="6" customFormat="1" ht="12" customHeight="1">
      <c r="A38" s="68"/>
      <c r="B38" s="21"/>
      <c r="C38" s="21"/>
      <c r="D38" s="66" t="s">
        <v>150</v>
      </c>
      <c r="E38" s="203" t="str">
        <f>'PF-HWST'!E20</f>
        <v>C</v>
      </c>
      <c r="F38" s="70" t="s">
        <v>33</v>
      </c>
      <c r="G38" s="23"/>
      <c r="H38" s="21"/>
      <c r="I38" s="21"/>
      <c r="K38" s="194" t="s">
        <v>325</v>
      </c>
      <c r="V38" s="3" t="s">
        <v>151</v>
      </c>
      <c r="W38" s="6" t="s">
        <v>152</v>
      </c>
      <c r="X38" s="6" t="s">
        <v>153</v>
      </c>
      <c r="Y38" s="6" t="s">
        <v>32</v>
      </c>
      <c r="Z38" s="6" t="s">
        <v>154</v>
      </c>
      <c r="AA38" s="6" t="s">
        <v>155</v>
      </c>
      <c r="AB38" s="6" t="s">
        <v>156</v>
      </c>
      <c r="AC38" s="6" t="s">
        <v>157</v>
      </c>
    </row>
    <row r="39" spans="1:29" s="6" customFormat="1" ht="12" customHeight="1">
      <c r="A39" s="68"/>
      <c r="C39" s="8"/>
      <c r="D39" s="11"/>
      <c r="E39" s="198"/>
      <c r="F39" s="71"/>
      <c r="G39" s="71"/>
      <c r="H39" s="6" t="s">
        <v>112</v>
      </c>
      <c r="V39" s="60"/>
    </row>
    <row r="40" spans="1:29" ht="12" customHeight="1">
      <c r="A40" s="1" t="s">
        <v>113</v>
      </c>
      <c r="B40" s="14" t="s">
        <v>158</v>
      </c>
      <c r="C40" s="61"/>
      <c r="D40" s="62"/>
      <c r="E40" s="199" t="s">
        <v>126</v>
      </c>
      <c r="F40" s="63" t="s">
        <v>127</v>
      </c>
      <c r="H40" s="175"/>
      <c r="I40" s="192"/>
      <c r="J40" s="6"/>
      <c r="K40" s="156" t="s">
        <v>322</v>
      </c>
      <c r="L40" s="6"/>
      <c r="M40" s="6"/>
      <c r="N40" s="6"/>
      <c r="O40" s="6"/>
      <c r="P40" s="6"/>
      <c r="Q40" s="6"/>
      <c r="R40" s="6"/>
      <c r="S40" s="6"/>
      <c r="T40" s="6"/>
      <c r="U40" s="6"/>
      <c r="V40" s="3" t="s">
        <v>126</v>
      </c>
      <c r="W40" s="3" t="s">
        <v>128</v>
      </c>
    </row>
    <row r="41" spans="1:29" ht="12" customHeight="1">
      <c r="B41" s="51" t="s">
        <v>159</v>
      </c>
      <c r="C41" s="21"/>
      <c r="D41" s="66" t="s">
        <v>111</v>
      </c>
      <c r="E41" s="200">
        <v>115</v>
      </c>
      <c r="F41" s="63" t="s">
        <v>29</v>
      </c>
      <c r="G41" s="14"/>
      <c r="H41" s="64" t="s">
        <v>119</v>
      </c>
      <c r="I41" s="14"/>
      <c r="K41" s="156" t="s">
        <v>322</v>
      </c>
      <c r="V41" s="60"/>
    </row>
    <row r="42" spans="1:29" ht="12" customHeight="1">
      <c r="B42" s="21"/>
      <c r="C42" s="21"/>
      <c r="D42" s="66" t="s">
        <v>160</v>
      </c>
      <c r="E42" s="200">
        <v>10</v>
      </c>
      <c r="F42" s="67" t="s">
        <v>179</v>
      </c>
      <c r="G42" s="21"/>
      <c r="H42" s="21"/>
      <c r="I42" s="21"/>
      <c r="K42" s="156" t="s">
        <v>322</v>
      </c>
    </row>
    <row r="43" spans="1:29" ht="12" customHeight="1">
      <c r="B43" s="21"/>
      <c r="C43" s="21"/>
      <c r="D43" s="66" t="s">
        <v>140</v>
      </c>
      <c r="E43" s="199" t="s">
        <v>128</v>
      </c>
      <c r="F43" s="67" t="s">
        <v>127</v>
      </c>
      <c r="G43" s="21"/>
      <c r="H43" s="21"/>
      <c r="I43" s="21"/>
      <c r="K43" s="156" t="s">
        <v>322</v>
      </c>
      <c r="V43" s="3" t="s">
        <v>126</v>
      </c>
      <c r="W43" s="3" t="s">
        <v>128</v>
      </c>
    </row>
    <row r="44" spans="1:29" s="6" customFormat="1" ht="12" customHeight="1">
      <c r="A44" s="68"/>
      <c r="B44" s="21"/>
      <c r="C44" s="21"/>
      <c r="D44" s="66" t="s">
        <v>161</v>
      </c>
      <c r="E44" s="199" t="s">
        <v>126</v>
      </c>
      <c r="F44" s="67" t="s">
        <v>127</v>
      </c>
      <c r="G44" s="21"/>
      <c r="H44" s="21"/>
      <c r="I44" s="21"/>
      <c r="K44" s="156" t="s">
        <v>322</v>
      </c>
      <c r="V44" s="3" t="s">
        <v>126</v>
      </c>
      <c r="W44" s="3" t="s">
        <v>128</v>
      </c>
    </row>
    <row r="45" spans="1:29" ht="12" customHeight="1">
      <c r="C45" s="9"/>
      <c r="D45" s="9"/>
    </row>
    <row r="46" spans="1:29" ht="12" customHeight="1">
      <c r="A46" s="1" t="s">
        <v>162</v>
      </c>
      <c r="B46" s="33" t="s">
        <v>62</v>
      </c>
    </row>
    <row r="47" spans="1:29" ht="12" customHeight="1">
      <c r="B47" s="280"/>
      <c r="C47" s="281"/>
      <c r="D47" s="281"/>
      <c r="E47" s="281"/>
      <c r="F47" s="281"/>
      <c r="G47" s="281"/>
      <c r="H47" s="281"/>
      <c r="I47" s="282"/>
      <c r="J47" s="65"/>
      <c r="K47" s="65"/>
      <c r="L47" s="65"/>
      <c r="M47" s="65"/>
      <c r="N47" s="65"/>
      <c r="O47" s="65"/>
      <c r="P47" s="65"/>
      <c r="Q47" s="65"/>
      <c r="R47" s="65"/>
      <c r="S47" s="65"/>
      <c r="T47" s="65"/>
      <c r="U47" s="65"/>
    </row>
    <row r="48" spans="1:29" ht="12" customHeight="1">
      <c r="B48" s="286"/>
      <c r="C48" s="287"/>
      <c r="D48" s="287"/>
      <c r="E48" s="287"/>
      <c r="F48" s="287"/>
      <c r="G48" s="287"/>
      <c r="H48" s="287"/>
      <c r="I48" s="288"/>
      <c r="J48" s="65"/>
      <c r="K48" s="65"/>
      <c r="L48" s="65"/>
      <c r="M48" s="65"/>
      <c r="N48" s="65"/>
      <c r="O48" s="65"/>
      <c r="P48" s="65"/>
      <c r="Q48" s="65"/>
      <c r="R48" s="65"/>
      <c r="S48" s="65"/>
      <c r="T48" s="65"/>
      <c r="U48" s="65"/>
    </row>
    <row r="49" spans="1:21" ht="12" customHeight="1"/>
    <row r="50" spans="1:21" ht="12" customHeight="1">
      <c r="A50" s="1" t="s">
        <v>163</v>
      </c>
      <c r="B50" s="5" t="s">
        <v>64</v>
      </c>
    </row>
    <row r="51" spans="1:21" ht="12" customHeight="1">
      <c r="B51" s="280"/>
      <c r="C51" s="281"/>
      <c r="D51" s="281"/>
      <c r="E51" s="281"/>
      <c r="F51" s="281"/>
      <c r="G51" s="281"/>
      <c r="H51" s="281"/>
      <c r="I51" s="282"/>
      <c r="J51" s="65"/>
      <c r="K51" s="65"/>
      <c r="L51" s="65"/>
      <c r="M51" s="65"/>
      <c r="N51" s="65"/>
      <c r="O51" s="65"/>
      <c r="P51" s="65"/>
      <c r="Q51" s="65"/>
      <c r="R51" s="65"/>
      <c r="S51" s="65"/>
      <c r="T51" s="65"/>
      <c r="U51" s="65"/>
    </row>
    <row r="52" spans="1:21" ht="12" customHeight="1">
      <c r="B52" s="283"/>
      <c r="C52" s="284"/>
      <c r="D52" s="284"/>
      <c r="E52" s="284"/>
      <c r="F52" s="284"/>
      <c r="G52" s="284"/>
      <c r="H52" s="284"/>
      <c r="I52" s="285"/>
      <c r="J52" s="65"/>
      <c r="K52" s="65"/>
      <c r="L52" s="65"/>
      <c r="M52" s="65"/>
      <c r="N52" s="65"/>
      <c r="O52" s="65"/>
      <c r="P52" s="65"/>
      <c r="Q52" s="65"/>
      <c r="R52" s="65"/>
      <c r="S52" s="65"/>
      <c r="T52" s="65"/>
      <c r="U52" s="65"/>
    </row>
    <row r="53" spans="1:21" ht="12" customHeight="1">
      <c r="B53" s="283"/>
      <c r="C53" s="284"/>
      <c r="D53" s="284"/>
      <c r="E53" s="284"/>
      <c r="F53" s="284"/>
      <c r="G53" s="284"/>
      <c r="H53" s="284"/>
      <c r="I53" s="285"/>
      <c r="J53" s="65"/>
      <c r="K53" s="65"/>
      <c r="L53" s="65"/>
      <c r="M53" s="65"/>
      <c r="N53" s="65"/>
      <c r="O53" s="65"/>
      <c r="P53" s="65"/>
      <c r="Q53" s="65"/>
      <c r="R53" s="65"/>
      <c r="S53" s="65"/>
      <c r="T53" s="65"/>
      <c r="U53" s="65"/>
    </row>
    <row r="54" spans="1:21" ht="12" customHeight="1">
      <c r="B54" s="286"/>
      <c r="C54" s="287"/>
      <c r="D54" s="287"/>
      <c r="E54" s="287"/>
      <c r="F54" s="287"/>
      <c r="G54" s="287"/>
      <c r="H54" s="287"/>
      <c r="I54" s="288"/>
      <c r="J54" s="65"/>
      <c r="K54" s="65"/>
      <c r="L54" s="65"/>
      <c r="M54" s="65"/>
      <c r="N54" s="65"/>
      <c r="O54" s="65"/>
      <c r="P54" s="65"/>
      <c r="Q54" s="65"/>
      <c r="R54" s="65"/>
      <c r="S54" s="65"/>
      <c r="T54" s="65"/>
      <c r="U54" s="65"/>
    </row>
    <row r="55" spans="1:21" ht="12" customHeight="1"/>
    <row r="56" spans="1:21" ht="12" customHeight="1">
      <c r="A56" s="1" t="s">
        <v>164</v>
      </c>
      <c r="B56" s="5" t="s">
        <v>66</v>
      </c>
      <c r="F56" s="37" t="s">
        <v>67</v>
      </c>
      <c r="G56" s="72"/>
    </row>
    <row r="57" spans="1:21" ht="12" customHeight="1">
      <c r="B57" s="9" t="s">
        <v>68</v>
      </c>
      <c r="C57" s="278"/>
      <c r="D57" s="279"/>
      <c r="F57" s="280"/>
      <c r="G57" s="281"/>
      <c r="H57" s="281"/>
      <c r="I57" s="282"/>
      <c r="J57" s="65"/>
      <c r="K57" s="65"/>
      <c r="L57" s="65"/>
      <c r="M57" s="65"/>
      <c r="N57" s="65"/>
      <c r="O57" s="65"/>
      <c r="P57" s="65"/>
      <c r="Q57" s="65"/>
      <c r="R57" s="65"/>
      <c r="S57" s="65"/>
      <c r="T57" s="65"/>
      <c r="U57" s="65"/>
    </row>
    <row r="58" spans="1:21" ht="12" customHeight="1">
      <c r="B58" s="9" t="s">
        <v>69</v>
      </c>
      <c r="C58" s="278"/>
      <c r="D58" s="279"/>
      <c r="F58" s="283"/>
      <c r="G58" s="284"/>
      <c r="H58" s="284"/>
      <c r="I58" s="285"/>
      <c r="J58" s="65"/>
      <c r="K58" s="65"/>
      <c r="L58" s="65"/>
      <c r="M58" s="65"/>
      <c r="N58" s="65"/>
      <c r="O58" s="65"/>
      <c r="P58" s="65"/>
      <c r="Q58" s="65"/>
      <c r="R58" s="65"/>
      <c r="S58" s="65"/>
      <c r="T58" s="65"/>
      <c r="U58" s="65"/>
    </row>
    <row r="59" spans="1:21" ht="12" customHeight="1">
      <c r="F59" s="286"/>
      <c r="G59" s="287"/>
      <c r="H59" s="287"/>
      <c r="I59" s="288"/>
      <c r="J59" s="65"/>
      <c r="K59" s="65"/>
      <c r="L59" s="65"/>
      <c r="M59" s="65"/>
      <c r="N59" s="65"/>
      <c r="O59" s="65"/>
      <c r="P59" s="65"/>
      <c r="Q59" s="65"/>
      <c r="R59" s="65"/>
      <c r="S59" s="65"/>
      <c r="T59" s="65"/>
      <c r="U59" s="65"/>
    </row>
    <row r="60" spans="1:21" ht="12" customHeight="1">
      <c r="B60" s="73"/>
    </row>
    <row r="61" spans="1:21" ht="12" customHeight="1">
      <c r="B61" s="31" t="s">
        <v>165</v>
      </c>
    </row>
    <row r="62" spans="1:21" ht="27.75" customHeight="1">
      <c r="B62" s="289" t="s">
        <v>166</v>
      </c>
      <c r="C62" s="290"/>
      <c r="D62" s="290"/>
      <c r="E62" s="290"/>
      <c r="F62" s="290"/>
      <c r="G62" s="290"/>
      <c r="H62" s="290"/>
    </row>
    <row r="63" spans="1:21" ht="12" customHeight="1"/>
    <row r="64" spans="1:21" ht="12" customHeight="1">
      <c r="B64" s="38" t="s">
        <v>70</v>
      </c>
      <c r="C64" s="39"/>
      <c r="D64" s="39"/>
      <c r="E64" s="40"/>
      <c r="F64" s="38" t="s">
        <v>71</v>
      </c>
      <c r="G64" s="39"/>
      <c r="H64" s="40"/>
      <c r="I64" s="41"/>
      <c r="J64" s="74"/>
      <c r="K64" s="74"/>
      <c r="L64" s="74"/>
      <c r="M64" s="74"/>
      <c r="N64" s="74"/>
      <c r="O64" s="74"/>
      <c r="P64" s="74"/>
      <c r="Q64" s="74"/>
      <c r="R64" s="74"/>
      <c r="S64" s="74"/>
      <c r="T64" s="74"/>
      <c r="U64" s="74"/>
    </row>
    <row r="65" spans="2:29" ht="12" customHeight="1"/>
    <row r="66" spans="2:29" ht="12" customHeight="1"/>
    <row r="67" spans="2:29" ht="12" customHeight="1"/>
    <row r="68" spans="2:29" s="1" customFormat="1" ht="12" customHeight="1">
      <c r="B68" s="3"/>
      <c r="C68" s="3"/>
      <c r="D68" s="3"/>
      <c r="E68" s="3"/>
      <c r="F68" s="3"/>
      <c r="G68" s="6"/>
      <c r="H68" s="3"/>
      <c r="I68" s="3"/>
      <c r="J68" s="3"/>
      <c r="K68" s="3"/>
      <c r="L68" s="3"/>
      <c r="M68" s="3"/>
      <c r="N68" s="3"/>
      <c r="O68" s="3"/>
      <c r="P68" s="3"/>
      <c r="Q68" s="3"/>
      <c r="R68" s="3"/>
      <c r="S68" s="3"/>
      <c r="T68" s="3"/>
      <c r="U68" s="3"/>
      <c r="V68" s="3"/>
      <c r="W68" s="3"/>
      <c r="X68" s="3"/>
      <c r="Y68" s="3"/>
      <c r="Z68" s="3"/>
      <c r="AA68" s="3"/>
      <c r="AB68" s="3"/>
      <c r="AC68" s="3"/>
    </row>
    <row r="69" spans="2:29" s="1" customFormat="1" ht="12" customHeight="1">
      <c r="B69" s="3"/>
      <c r="C69" s="3"/>
      <c r="D69" s="3"/>
      <c r="E69" s="3"/>
      <c r="F69" s="3"/>
      <c r="G69" s="6"/>
      <c r="H69" s="3"/>
      <c r="I69" s="3"/>
      <c r="J69" s="3"/>
      <c r="K69" s="3"/>
      <c r="L69" s="3"/>
      <c r="M69" s="3"/>
      <c r="N69" s="3"/>
      <c r="O69" s="3"/>
      <c r="P69" s="3"/>
      <c r="Q69" s="3"/>
      <c r="R69" s="3"/>
      <c r="S69" s="3"/>
      <c r="T69" s="3"/>
      <c r="U69" s="3"/>
      <c r="V69" s="3"/>
      <c r="W69" s="3"/>
      <c r="X69" s="3"/>
      <c r="Y69" s="3"/>
      <c r="Z69" s="3"/>
      <c r="AA69" s="3"/>
      <c r="AB69" s="3"/>
      <c r="AC69" s="3"/>
    </row>
    <row r="70" spans="2:29" s="1" customFormat="1" ht="12" customHeight="1">
      <c r="B70" s="3"/>
      <c r="C70" s="3"/>
      <c r="D70" s="3"/>
      <c r="E70" s="3"/>
      <c r="F70" s="3"/>
      <c r="G70" s="6"/>
      <c r="H70" s="3"/>
      <c r="I70" s="3"/>
      <c r="J70" s="3"/>
      <c r="K70" s="3"/>
      <c r="L70" s="3"/>
      <c r="M70" s="3"/>
      <c r="N70" s="3"/>
      <c r="O70" s="3"/>
      <c r="P70" s="3"/>
      <c r="Q70" s="3"/>
      <c r="R70" s="3"/>
      <c r="S70" s="3"/>
      <c r="T70" s="3"/>
      <c r="U70" s="3"/>
      <c r="V70" s="3"/>
      <c r="W70" s="3"/>
      <c r="X70" s="3"/>
      <c r="Y70" s="3"/>
      <c r="Z70" s="3"/>
      <c r="AA70" s="3"/>
      <c r="AB70" s="3"/>
      <c r="AC70" s="3"/>
    </row>
    <row r="71" spans="2:29" s="1" customFormat="1" ht="12" customHeight="1">
      <c r="B71" s="3"/>
      <c r="C71" s="3"/>
      <c r="D71" s="3"/>
      <c r="E71" s="3"/>
      <c r="F71" s="3"/>
      <c r="G71" s="6"/>
      <c r="H71" s="3"/>
      <c r="I71" s="3"/>
      <c r="J71" s="3"/>
      <c r="K71" s="3"/>
      <c r="L71" s="3"/>
      <c r="M71" s="3"/>
      <c r="N71" s="3"/>
      <c r="O71" s="3"/>
      <c r="P71" s="3"/>
      <c r="Q71" s="3"/>
      <c r="R71" s="3"/>
      <c r="S71" s="3"/>
      <c r="T71" s="3"/>
      <c r="U71" s="3"/>
      <c r="V71" s="3"/>
      <c r="W71" s="3"/>
      <c r="X71" s="3"/>
      <c r="Y71" s="3"/>
      <c r="Z71" s="3"/>
      <c r="AA71" s="3"/>
      <c r="AB71" s="3"/>
      <c r="AC71" s="3"/>
    </row>
    <row r="72" spans="2:29" s="1" customFormat="1" ht="12" customHeight="1">
      <c r="B72" s="3"/>
      <c r="C72" s="3"/>
      <c r="D72" s="3"/>
      <c r="E72" s="3"/>
      <c r="F72" s="3"/>
      <c r="G72" s="6"/>
      <c r="H72" s="3"/>
      <c r="I72" s="3"/>
      <c r="J72" s="3"/>
      <c r="K72" s="3"/>
      <c r="L72" s="3"/>
      <c r="M72" s="3"/>
      <c r="N72" s="3"/>
      <c r="O72" s="3"/>
      <c r="P72" s="3"/>
      <c r="Q72" s="3"/>
      <c r="R72" s="3"/>
      <c r="S72" s="3"/>
      <c r="T72" s="3"/>
      <c r="U72" s="3"/>
      <c r="V72" s="3"/>
      <c r="W72" s="3"/>
      <c r="X72" s="3"/>
      <c r="Y72" s="3"/>
      <c r="Z72" s="3"/>
      <c r="AA72" s="3"/>
      <c r="AB72" s="3"/>
      <c r="AC72" s="3"/>
    </row>
    <row r="73" spans="2:29" s="1" customFormat="1" ht="12" customHeight="1">
      <c r="B73" s="3"/>
      <c r="C73" s="3"/>
      <c r="D73" s="3"/>
      <c r="E73" s="3"/>
      <c r="F73" s="3"/>
      <c r="G73" s="6"/>
      <c r="H73" s="3"/>
      <c r="I73" s="3"/>
      <c r="J73" s="3"/>
      <c r="K73" s="3"/>
      <c r="L73" s="3"/>
      <c r="M73" s="3"/>
      <c r="N73" s="3"/>
      <c r="O73" s="3"/>
      <c r="P73" s="3"/>
      <c r="Q73" s="3"/>
      <c r="R73" s="3"/>
      <c r="S73" s="3"/>
      <c r="T73" s="3"/>
      <c r="U73" s="3"/>
      <c r="V73" s="3"/>
      <c r="W73" s="3"/>
      <c r="X73" s="3"/>
      <c r="Y73" s="3"/>
      <c r="Z73" s="3"/>
      <c r="AA73" s="3"/>
      <c r="AB73" s="3"/>
      <c r="AC73" s="3"/>
    </row>
    <row r="74" spans="2:29" s="1" customFormat="1" ht="12" customHeight="1">
      <c r="B74" s="3"/>
      <c r="C74" s="3"/>
      <c r="D74" s="3"/>
      <c r="E74" s="3"/>
      <c r="F74" s="3"/>
      <c r="G74" s="6"/>
      <c r="H74" s="3"/>
      <c r="I74" s="3"/>
      <c r="J74" s="3"/>
      <c r="K74" s="3"/>
      <c r="L74" s="3"/>
      <c r="M74" s="3"/>
      <c r="N74" s="3"/>
      <c r="O74" s="3"/>
      <c r="P74" s="3"/>
      <c r="Q74" s="3"/>
      <c r="R74" s="3"/>
      <c r="S74" s="3"/>
      <c r="T74" s="3"/>
      <c r="U74" s="3"/>
      <c r="V74" s="3"/>
      <c r="W74" s="3"/>
      <c r="X74" s="3"/>
      <c r="Y74" s="3"/>
      <c r="Z74" s="3"/>
      <c r="AA74" s="3"/>
      <c r="AB74" s="3"/>
      <c r="AC74" s="3"/>
    </row>
    <row r="75" spans="2:29" s="1" customFormat="1" ht="12" customHeight="1">
      <c r="B75" s="3"/>
      <c r="C75" s="3"/>
      <c r="D75" s="3"/>
      <c r="E75" s="3"/>
      <c r="F75" s="3"/>
      <c r="G75" s="6"/>
      <c r="H75" s="3"/>
      <c r="I75" s="3"/>
      <c r="J75" s="3"/>
      <c r="K75" s="3"/>
      <c r="L75" s="3"/>
      <c r="M75" s="3"/>
      <c r="N75" s="3"/>
      <c r="O75" s="3"/>
      <c r="P75" s="3"/>
      <c r="Q75" s="3"/>
      <c r="R75" s="3"/>
      <c r="S75" s="3"/>
      <c r="T75" s="3"/>
      <c r="U75" s="3"/>
      <c r="V75" s="3"/>
      <c r="W75" s="3"/>
      <c r="X75" s="3"/>
      <c r="Y75" s="3"/>
      <c r="Z75" s="3"/>
      <c r="AA75" s="3"/>
      <c r="AB75" s="3"/>
      <c r="AC75" s="3"/>
    </row>
    <row r="76" spans="2:29" s="1" customFormat="1" ht="12" customHeight="1">
      <c r="B76" s="3"/>
      <c r="C76" s="3"/>
      <c r="D76" s="3"/>
      <c r="E76" s="3"/>
      <c r="F76" s="3"/>
      <c r="G76" s="6"/>
      <c r="H76" s="3"/>
      <c r="I76" s="3"/>
      <c r="J76" s="3"/>
      <c r="K76" s="3"/>
      <c r="L76" s="3"/>
      <c r="M76" s="3"/>
      <c r="N76" s="3"/>
      <c r="O76" s="3"/>
      <c r="P76" s="3"/>
      <c r="Q76" s="3"/>
      <c r="R76" s="3"/>
      <c r="S76" s="3"/>
      <c r="T76" s="3"/>
      <c r="U76" s="3"/>
      <c r="V76" s="3"/>
      <c r="W76" s="3"/>
      <c r="X76" s="3"/>
      <c r="Y76" s="3"/>
      <c r="Z76" s="3"/>
      <c r="AA76" s="3"/>
      <c r="AB76" s="3"/>
      <c r="AC76" s="3"/>
    </row>
    <row r="77" spans="2:29" s="1" customFormat="1" ht="12" customHeight="1">
      <c r="B77" s="3"/>
      <c r="C77" s="3"/>
      <c r="D77" s="3"/>
      <c r="E77" s="3"/>
      <c r="F77" s="3"/>
      <c r="G77" s="6"/>
      <c r="H77" s="3"/>
      <c r="I77" s="3"/>
      <c r="J77" s="3"/>
      <c r="K77" s="3"/>
      <c r="L77" s="3"/>
      <c r="M77" s="3"/>
      <c r="N77" s="3"/>
      <c r="O77" s="3"/>
      <c r="P77" s="3"/>
      <c r="Q77" s="3"/>
      <c r="R77" s="3"/>
      <c r="S77" s="3"/>
      <c r="T77" s="3"/>
      <c r="U77" s="3"/>
      <c r="V77" s="3"/>
      <c r="W77" s="3"/>
      <c r="X77" s="3"/>
      <c r="Y77" s="3"/>
      <c r="Z77" s="3"/>
      <c r="AA77" s="3"/>
      <c r="AB77" s="3"/>
      <c r="AC77" s="3"/>
    </row>
    <row r="78" spans="2:29" s="1" customFormat="1" ht="12" customHeight="1">
      <c r="B78" s="3"/>
      <c r="C78" s="3"/>
      <c r="D78" s="3"/>
      <c r="E78" s="3"/>
      <c r="F78" s="3"/>
      <c r="G78" s="6"/>
      <c r="H78" s="3"/>
      <c r="I78" s="3"/>
      <c r="J78" s="3"/>
      <c r="K78" s="3"/>
      <c r="L78" s="3"/>
      <c r="M78" s="3"/>
      <c r="N78" s="3"/>
      <c r="O78" s="3"/>
      <c r="P78" s="3"/>
      <c r="Q78" s="3"/>
      <c r="R78" s="3"/>
      <c r="S78" s="3"/>
      <c r="T78" s="3"/>
      <c r="U78" s="3"/>
      <c r="V78" s="3"/>
      <c r="W78" s="3"/>
      <c r="X78" s="3"/>
      <c r="Y78" s="3"/>
      <c r="Z78" s="3"/>
      <c r="AA78" s="3"/>
      <c r="AB78" s="3"/>
      <c r="AC78" s="3"/>
    </row>
    <row r="79" spans="2:29" s="1" customFormat="1" ht="12" customHeight="1">
      <c r="B79" s="3"/>
      <c r="C79" s="3"/>
      <c r="D79" s="3"/>
      <c r="E79" s="3"/>
      <c r="F79" s="3"/>
      <c r="G79" s="6"/>
      <c r="H79" s="3"/>
      <c r="I79" s="3"/>
      <c r="J79" s="3"/>
      <c r="K79" s="3"/>
      <c r="L79" s="3"/>
      <c r="M79" s="3"/>
      <c r="N79" s="3"/>
      <c r="O79" s="3"/>
      <c r="P79" s="3"/>
      <c r="Q79" s="3"/>
      <c r="R79" s="3"/>
      <c r="S79" s="3"/>
      <c r="T79" s="3"/>
      <c r="U79" s="3"/>
      <c r="V79" s="3"/>
      <c r="W79" s="3"/>
      <c r="X79" s="3"/>
      <c r="Y79" s="3"/>
      <c r="Z79" s="3"/>
      <c r="AA79" s="3"/>
      <c r="AB79" s="3"/>
      <c r="AC79" s="3"/>
    </row>
    <row r="80" spans="2:29" s="1" customFormat="1" ht="12" customHeight="1">
      <c r="B80" s="3"/>
      <c r="C80" s="3"/>
      <c r="D80" s="3"/>
      <c r="E80" s="3"/>
      <c r="F80" s="3"/>
      <c r="G80" s="6"/>
      <c r="H80" s="3"/>
      <c r="I80" s="3"/>
      <c r="J80" s="3"/>
      <c r="K80" s="3"/>
      <c r="L80" s="3"/>
      <c r="M80" s="3"/>
      <c r="N80" s="3"/>
      <c r="O80" s="3"/>
      <c r="P80" s="3"/>
      <c r="Q80" s="3"/>
      <c r="R80" s="3"/>
      <c r="S80" s="3"/>
      <c r="T80" s="3"/>
      <c r="U80" s="3"/>
      <c r="V80" s="3"/>
      <c r="W80" s="3"/>
      <c r="X80" s="3"/>
      <c r="Y80" s="3"/>
      <c r="Z80" s="3"/>
      <c r="AA80" s="3"/>
      <c r="AB80" s="3"/>
      <c r="AC80" s="3"/>
    </row>
    <row r="81" spans="2:29" s="1" customFormat="1" ht="12" customHeight="1">
      <c r="B81" s="3"/>
      <c r="C81" s="3"/>
      <c r="D81" s="3"/>
      <c r="E81" s="3"/>
      <c r="F81" s="3"/>
      <c r="G81" s="6"/>
      <c r="H81" s="3"/>
      <c r="I81" s="3"/>
      <c r="J81" s="3"/>
      <c r="K81" s="3"/>
      <c r="L81" s="3"/>
      <c r="M81" s="3"/>
      <c r="N81" s="3"/>
      <c r="O81" s="3"/>
      <c r="P81" s="3"/>
      <c r="Q81" s="3"/>
      <c r="R81" s="3"/>
      <c r="S81" s="3"/>
      <c r="T81" s="3"/>
      <c r="U81" s="3"/>
      <c r="V81" s="3"/>
      <c r="W81" s="3"/>
      <c r="X81" s="3"/>
      <c r="Y81" s="3"/>
      <c r="Z81" s="3"/>
      <c r="AA81" s="3"/>
      <c r="AB81" s="3"/>
      <c r="AC81" s="3"/>
    </row>
    <row r="82" spans="2:29" s="1" customFormat="1" ht="12" customHeight="1">
      <c r="B82" s="3"/>
      <c r="C82" s="3"/>
      <c r="D82" s="3"/>
      <c r="E82" s="3"/>
      <c r="F82" s="3"/>
      <c r="G82" s="6"/>
      <c r="H82" s="3"/>
      <c r="I82" s="3"/>
      <c r="J82" s="3"/>
      <c r="K82" s="3"/>
      <c r="L82" s="3"/>
      <c r="M82" s="3"/>
      <c r="N82" s="3"/>
      <c r="O82" s="3"/>
      <c r="P82" s="3"/>
      <c r="Q82" s="3"/>
      <c r="R82" s="3"/>
      <c r="S82" s="3"/>
      <c r="T82" s="3"/>
      <c r="U82" s="3"/>
      <c r="V82" s="3"/>
      <c r="W82" s="3"/>
      <c r="X82" s="3"/>
      <c r="Y82" s="3"/>
      <c r="Z82" s="3"/>
      <c r="AA82" s="3"/>
      <c r="AB82" s="3"/>
      <c r="AC82" s="3"/>
    </row>
    <row r="83" spans="2:29" s="1" customFormat="1" ht="12" customHeight="1">
      <c r="B83" s="3"/>
      <c r="C83" s="3"/>
      <c r="D83" s="3"/>
      <c r="E83" s="3"/>
      <c r="F83" s="3"/>
      <c r="G83" s="6"/>
      <c r="H83" s="3"/>
      <c r="I83" s="3"/>
      <c r="J83" s="3"/>
      <c r="K83" s="3"/>
      <c r="L83" s="3"/>
      <c r="M83" s="3"/>
      <c r="N83" s="3"/>
      <c r="O83" s="3"/>
      <c r="P83" s="3"/>
      <c r="Q83" s="3"/>
      <c r="R83" s="3"/>
      <c r="S83" s="3"/>
      <c r="T83" s="3"/>
      <c r="U83" s="3"/>
      <c r="V83" s="3"/>
      <c r="W83" s="3"/>
      <c r="X83" s="3"/>
      <c r="Y83" s="3"/>
      <c r="Z83" s="3"/>
      <c r="AA83" s="3"/>
      <c r="AB83" s="3"/>
      <c r="AC83" s="3"/>
    </row>
    <row r="84" spans="2:29" s="1" customFormat="1" ht="12" customHeight="1">
      <c r="B84" s="3"/>
      <c r="C84" s="3"/>
      <c r="D84" s="3"/>
      <c r="E84" s="3"/>
      <c r="F84" s="3"/>
      <c r="G84" s="6"/>
      <c r="H84" s="3"/>
      <c r="I84" s="3"/>
      <c r="J84" s="3"/>
      <c r="K84" s="3"/>
      <c r="L84" s="3"/>
      <c r="M84" s="3"/>
      <c r="N84" s="3"/>
      <c r="O84" s="3"/>
      <c r="P84" s="3"/>
      <c r="Q84" s="3"/>
      <c r="R84" s="3"/>
      <c r="S84" s="3"/>
      <c r="T84" s="3"/>
      <c r="U84" s="3"/>
      <c r="V84" s="3"/>
      <c r="W84" s="3"/>
      <c r="X84" s="3"/>
      <c r="Y84" s="3"/>
      <c r="Z84" s="3"/>
      <c r="AA84" s="3"/>
      <c r="AB84" s="3"/>
      <c r="AC84" s="3"/>
    </row>
  </sheetData>
  <mergeCells count="8">
    <mergeCell ref="C57:D57"/>
    <mergeCell ref="F57:I59"/>
    <mergeCell ref="C58:D58"/>
    <mergeCell ref="B62:H62"/>
    <mergeCell ref="B1:I1"/>
    <mergeCell ref="E19:F19"/>
    <mergeCell ref="B47:I48"/>
    <mergeCell ref="B51:I54"/>
  </mergeCells>
  <dataValidations count="11">
    <dataValidation type="list" allowBlank="1" showInputMessage="1" showErrorMessage="1" sqref="E38">
      <formula1>$V$38:$AC$38</formula1>
    </dataValidation>
    <dataValidation type="list" allowBlank="1" showInputMessage="1" showErrorMessage="1" sqref="E40">
      <formula1>$V$40:$W$40</formula1>
    </dataValidation>
    <dataValidation type="list" allowBlank="1" showInputMessage="1" showErrorMessage="1" sqref="E31 E34">
      <formula1>$V$31:$W$31</formula1>
    </dataValidation>
    <dataValidation type="list" allowBlank="1" showInputMessage="1" showErrorMessage="1" sqref="E28">
      <formula1>$V$28:$W$28</formula1>
    </dataValidation>
    <dataValidation type="list" allowBlank="1" showInputMessage="1" showErrorMessage="1" sqref="E25">
      <formula1>$V$25:$W$25</formula1>
    </dataValidation>
    <dataValidation type="list" allowBlank="1" showInputMessage="1" showErrorMessage="1" sqref="E19:F19">
      <formula1>$V$19:$Y$19</formula1>
    </dataValidation>
    <dataValidation type="list" allowBlank="1" showInputMessage="1" showErrorMessage="1" sqref="E32">
      <formula1>$V$28:$V$29</formula1>
    </dataValidation>
    <dataValidation type="list" allowBlank="1" showInputMessage="1" showErrorMessage="1" sqref="G19">
      <formula1>$V$19:$V$22</formula1>
    </dataValidation>
    <dataValidation type="list" allowBlank="1" showInputMessage="1" showErrorMessage="1" sqref="E26">
      <formula1>$V$26:$AC$26</formula1>
    </dataValidation>
    <dataValidation type="list" allowBlank="1" showInputMessage="1" showErrorMessage="1" sqref="E43">
      <formula1>$V$43:$W$43</formula1>
    </dataValidation>
    <dataValidation type="list" allowBlank="1" showInputMessage="1" showErrorMessage="1" sqref="E44">
      <formula1>$V$44:$W$44</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showGridLines="0" topLeftCell="A7" zoomScaleNormal="100" workbookViewId="0">
      <selection activeCell="W53" sqref="W53"/>
    </sheetView>
  </sheetViews>
  <sheetFormatPr defaultRowHeight="15"/>
  <cols>
    <col min="1" max="1" width="1.7109375" style="44" customWidth="1"/>
    <col min="2" max="2" width="5.7109375" style="44" customWidth="1"/>
    <col min="3" max="3" width="1.85546875" style="44" bestFit="1" customWidth="1"/>
    <col min="4" max="4" width="5.42578125" style="44" customWidth="1"/>
    <col min="5" max="5" width="1.85546875" style="44" bestFit="1" customWidth="1"/>
    <col min="6" max="6" width="4.7109375" style="44" customWidth="1"/>
    <col min="7" max="7" width="4.28515625" style="44"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4.42578125" style="76" customWidth="1"/>
    <col min="23" max="23" width="18" style="3" customWidth="1"/>
    <col min="24" max="30" width="8.5703125" style="76" customWidth="1"/>
    <col min="31" max="31" width="8.28515625" style="76" customWidth="1"/>
    <col min="32" max="32" width="8.28515625" style="44" customWidth="1"/>
    <col min="33" max="16384" width="9.140625" style="44"/>
  </cols>
  <sheetData>
    <row r="1" spans="1:37">
      <c r="A1" s="258" t="s">
        <v>291</v>
      </c>
      <c r="B1" s="267"/>
      <c r="C1" s="267"/>
      <c r="D1" s="267"/>
      <c r="E1" s="267"/>
      <c r="F1" s="267"/>
      <c r="G1" s="267"/>
      <c r="H1" s="267"/>
      <c r="I1" s="260"/>
      <c r="J1" s="260"/>
      <c r="K1" s="260"/>
      <c r="L1" s="260"/>
      <c r="M1" s="260"/>
      <c r="N1" s="260"/>
      <c r="O1" s="260"/>
      <c r="P1" s="260"/>
      <c r="Q1" s="260"/>
      <c r="R1" s="260"/>
      <c r="S1" s="260"/>
      <c r="T1" s="260"/>
      <c r="U1" s="260"/>
    </row>
    <row r="2" spans="1:37" ht="15.75">
      <c r="U2" s="75" t="s">
        <v>167</v>
      </c>
    </row>
    <row r="3" spans="1:37" s="76" customFormat="1" ht="15.75">
      <c r="A3" s="43" t="s">
        <v>72</v>
      </c>
      <c r="B3" s="44"/>
      <c r="C3" s="44"/>
      <c r="D3" s="44"/>
      <c r="E3" s="44"/>
      <c r="F3" s="44"/>
      <c r="G3" s="44"/>
      <c r="H3" s="44"/>
      <c r="I3" s="44"/>
      <c r="J3" s="44"/>
      <c r="K3" s="45"/>
      <c r="L3" s="44"/>
      <c r="M3" s="45"/>
      <c r="N3" s="44"/>
      <c r="O3" s="44"/>
      <c r="P3" s="44"/>
      <c r="Q3" s="44"/>
      <c r="R3" s="44"/>
      <c r="S3" s="44"/>
      <c r="T3" s="44"/>
      <c r="V3" s="44"/>
      <c r="W3" s="234" t="s">
        <v>345</v>
      </c>
      <c r="X3" s="69" t="s">
        <v>348</v>
      </c>
      <c r="Y3" s="4"/>
      <c r="Z3" s="44"/>
      <c r="AA3" s="44"/>
      <c r="AB3" s="44"/>
      <c r="AC3" s="44"/>
      <c r="AF3" s="44"/>
      <c r="AG3" s="44"/>
      <c r="AH3" s="44"/>
      <c r="AI3" s="44"/>
      <c r="AJ3" s="44"/>
      <c r="AK3" s="44"/>
    </row>
    <row r="4" spans="1:37" customFormat="1" ht="12" customHeight="1">
      <c r="W4" s="235" t="s">
        <v>346</v>
      </c>
      <c r="X4" s="69"/>
      <c r="Y4" s="3"/>
    </row>
    <row r="5" spans="1:37" s="76" customFormat="1" ht="12.75" customHeight="1">
      <c r="A5" s="44" t="s">
        <v>2</v>
      </c>
      <c r="B5" s="44"/>
      <c r="C5" s="44"/>
      <c r="D5" s="296" t="s">
        <v>74</v>
      </c>
      <c r="E5" s="297"/>
      <c r="F5" s="297"/>
      <c r="G5" s="297"/>
      <c r="H5" s="297"/>
      <c r="I5" s="297"/>
      <c r="J5" s="44"/>
      <c r="K5" s="45"/>
      <c r="L5" s="44"/>
      <c r="M5" s="45"/>
      <c r="N5" s="44"/>
      <c r="O5" s="44"/>
      <c r="P5" s="44"/>
      <c r="Q5" s="44"/>
      <c r="R5" s="44"/>
      <c r="S5" s="44"/>
      <c r="T5" s="44"/>
      <c r="U5" s="44"/>
      <c r="V5" s="44"/>
      <c r="W5" s="236" t="s">
        <v>347</v>
      </c>
      <c r="X5" s="69" t="s">
        <v>348</v>
      </c>
      <c r="Y5" s="3"/>
      <c r="Z5" s="44"/>
      <c r="AA5" s="44"/>
      <c r="AB5" s="44"/>
      <c r="AC5" s="44"/>
      <c r="AF5" s="44"/>
      <c r="AG5" s="44"/>
      <c r="AH5" s="44"/>
      <c r="AI5" s="44"/>
      <c r="AJ5" s="44"/>
      <c r="AK5" s="44"/>
    </row>
    <row r="6" spans="1:37" s="76" customFormat="1" ht="12.75" customHeight="1">
      <c r="A6" s="44" t="s">
        <v>4</v>
      </c>
      <c r="B6" s="44"/>
      <c r="C6" s="44"/>
      <c r="D6" s="296" t="s">
        <v>168</v>
      </c>
      <c r="E6" s="297"/>
      <c r="F6" s="297"/>
      <c r="G6" s="297"/>
      <c r="H6" s="297"/>
      <c r="I6" s="297"/>
      <c r="J6" s="44"/>
      <c r="K6" s="45"/>
      <c r="L6" s="44"/>
      <c r="M6" s="45"/>
      <c r="N6" s="44"/>
      <c r="O6" s="44"/>
      <c r="P6" s="44"/>
      <c r="Q6" s="44"/>
      <c r="R6" s="44"/>
      <c r="S6" s="44"/>
      <c r="T6" s="44"/>
      <c r="U6" s="44"/>
      <c r="V6" s="44"/>
      <c r="W6" s="44"/>
      <c r="X6" s="44"/>
      <c r="Y6" s="44"/>
      <c r="Z6" s="44"/>
      <c r="AA6" s="44"/>
      <c r="AB6" s="44"/>
      <c r="AC6" s="44"/>
      <c r="AF6" s="44"/>
      <c r="AG6" s="44"/>
      <c r="AH6" s="44"/>
      <c r="AI6" s="44"/>
      <c r="AJ6" s="44"/>
      <c r="AK6" s="44"/>
    </row>
    <row r="7" spans="1:37" s="76" customFormat="1" ht="12.75" customHeight="1">
      <c r="A7" s="44" t="s">
        <v>6</v>
      </c>
      <c r="B7" s="44"/>
      <c r="C7" s="44"/>
      <c r="D7" s="297" t="s">
        <v>169</v>
      </c>
      <c r="E7" s="297"/>
      <c r="F7" s="297"/>
      <c r="G7" s="297"/>
      <c r="H7" s="297"/>
      <c r="I7" s="44"/>
      <c r="J7" s="44"/>
      <c r="K7" s="44"/>
      <c r="L7" s="44"/>
      <c r="M7" s="44"/>
      <c r="N7" s="44"/>
      <c r="O7" s="44"/>
      <c r="P7" s="44"/>
      <c r="Q7" s="44"/>
      <c r="R7" s="44"/>
      <c r="S7" s="77" t="s">
        <v>8</v>
      </c>
      <c r="T7" s="298">
        <f>'TD-SH-PA'!I7</f>
        <v>41639</v>
      </c>
      <c r="U7" s="269"/>
      <c r="V7" s="44"/>
      <c r="W7" s="156"/>
      <c r="X7" s="44"/>
      <c r="Y7" s="44"/>
      <c r="Z7" s="44"/>
      <c r="AA7" s="44"/>
      <c r="AB7" s="44"/>
      <c r="AC7" s="44"/>
      <c r="AF7" s="44"/>
      <c r="AG7" s="44"/>
      <c r="AH7" s="44"/>
      <c r="AI7" s="44"/>
      <c r="AJ7" s="44"/>
      <c r="AK7" s="44"/>
    </row>
    <row r="8" spans="1:37" s="76" customFormat="1">
      <c r="A8" s="44"/>
      <c r="B8" s="44"/>
      <c r="C8" s="44"/>
      <c r="D8" s="6"/>
      <c r="E8" s="44"/>
      <c r="F8" s="44"/>
      <c r="G8" s="44"/>
      <c r="H8" s="44"/>
      <c r="I8" s="44"/>
      <c r="J8" s="44"/>
      <c r="K8" s="44"/>
      <c r="L8" s="44"/>
      <c r="M8" s="44"/>
      <c r="N8" s="44"/>
      <c r="O8" s="44"/>
      <c r="P8" s="44"/>
      <c r="Q8" s="44"/>
      <c r="R8" s="44"/>
      <c r="S8" s="44"/>
      <c r="T8" s="44"/>
      <c r="U8" s="44"/>
      <c r="V8" s="44"/>
      <c r="W8" s="44"/>
      <c r="X8" s="44"/>
      <c r="Y8" s="44"/>
      <c r="Z8" s="44"/>
      <c r="AA8" s="44"/>
      <c r="AB8" s="44"/>
      <c r="AC8" s="44"/>
      <c r="AF8" s="44"/>
      <c r="AG8" s="44"/>
      <c r="AH8" s="44"/>
      <c r="AI8" s="44"/>
      <c r="AJ8" s="44"/>
      <c r="AK8" s="44"/>
    </row>
    <row r="9" spans="1:37" s="76" customFormat="1">
      <c r="A9" s="5" t="s">
        <v>80</v>
      </c>
      <c r="B9" s="3"/>
      <c r="C9" s="10"/>
      <c r="D9" s="10"/>
      <c r="E9" s="3"/>
      <c r="F9" s="10"/>
      <c r="G9" s="10"/>
      <c r="H9" s="10"/>
      <c r="I9" s="44"/>
      <c r="J9" s="44"/>
      <c r="K9" s="44"/>
      <c r="L9" s="44"/>
      <c r="M9" s="44"/>
      <c r="N9" s="44"/>
      <c r="O9" s="44"/>
      <c r="P9" s="44"/>
      <c r="Q9" s="44"/>
      <c r="R9" s="44"/>
      <c r="S9" s="78" t="s">
        <v>170</v>
      </c>
      <c r="T9" s="44"/>
      <c r="U9" s="44"/>
      <c r="V9" s="44"/>
      <c r="W9" s="44"/>
      <c r="X9" s="44"/>
      <c r="Y9" s="44"/>
      <c r="Z9" s="44"/>
      <c r="AA9" s="44"/>
      <c r="AB9" s="44"/>
      <c r="AC9" s="44"/>
      <c r="AF9" s="44"/>
      <c r="AG9" s="44"/>
      <c r="AH9" s="44"/>
      <c r="AI9" s="44"/>
      <c r="AJ9" s="44"/>
      <c r="AK9" s="44"/>
    </row>
    <row r="10" spans="1:37" s="76" customFormat="1" ht="12" customHeight="1">
      <c r="A10" s="47" t="s">
        <v>11</v>
      </c>
      <c r="B10" s="44"/>
      <c r="C10" s="273" t="str">
        <f>'TD-SH-PA'!C10</f>
        <v>vAConsult</v>
      </c>
      <c r="D10" s="274"/>
      <c r="E10" s="274"/>
      <c r="F10" s="274"/>
      <c r="G10" s="274"/>
      <c r="H10" s="274"/>
      <c r="I10" s="274"/>
      <c r="J10" s="274"/>
      <c r="K10" s="274"/>
      <c r="L10" s="274"/>
      <c r="M10" s="274"/>
      <c r="N10" s="274"/>
      <c r="O10" s="274"/>
      <c r="P10" s="274"/>
      <c r="Q10" s="269"/>
      <c r="R10" s="44"/>
      <c r="S10" s="299" t="s">
        <v>171</v>
      </c>
      <c r="T10" s="300"/>
      <c r="U10" s="300"/>
      <c r="W10" s="156"/>
      <c r="Y10" s="44"/>
      <c r="Z10" s="44"/>
      <c r="AA10" s="44"/>
      <c r="AB10" s="44"/>
      <c r="AC10" s="44"/>
      <c r="AF10" s="44"/>
      <c r="AG10" s="44"/>
      <c r="AH10" s="44"/>
      <c r="AI10" s="44"/>
      <c r="AJ10" s="44"/>
      <c r="AK10" s="44"/>
    </row>
    <row r="11" spans="1:37" s="76" customFormat="1" ht="12" customHeight="1">
      <c r="A11" s="10" t="s">
        <v>12</v>
      </c>
      <c r="B11" s="44"/>
      <c r="C11" s="273" t="str">
        <f>'TD-SH-PA'!C11</f>
        <v>Solar space heater</v>
      </c>
      <c r="D11" s="274"/>
      <c r="E11" s="274"/>
      <c r="F11" s="274"/>
      <c r="G11" s="274"/>
      <c r="H11" s="274"/>
      <c r="I11" s="274"/>
      <c r="J11" s="274"/>
      <c r="K11" s="274"/>
      <c r="L11" s="274"/>
      <c r="M11" s="274"/>
      <c r="N11" s="274"/>
      <c r="O11" s="274"/>
      <c r="P11" s="274"/>
      <c r="Q11" s="269"/>
      <c r="R11" s="79"/>
      <c r="S11" s="301"/>
      <c r="T11" s="301"/>
      <c r="U11" s="301"/>
      <c r="W11" s="156"/>
      <c r="AF11" s="44"/>
      <c r="AG11" s="44"/>
      <c r="AH11" s="44"/>
      <c r="AI11" s="44"/>
      <c r="AJ11" s="44"/>
      <c r="AK11" s="44"/>
    </row>
    <row r="12" spans="1:37" s="76" customFormat="1" ht="12" customHeight="1">
      <c r="A12" s="47" t="s">
        <v>13</v>
      </c>
      <c r="B12" s="44"/>
      <c r="C12" s="273" t="str">
        <f>'TD-SH-PA'!C12</f>
        <v>Mark VI</v>
      </c>
      <c r="D12" s="274"/>
      <c r="E12" s="274"/>
      <c r="F12" s="274"/>
      <c r="G12" s="274"/>
      <c r="H12" s="274"/>
      <c r="I12" s="274"/>
      <c r="J12" s="274"/>
      <c r="K12" s="274"/>
      <c r="L12" s="274"/>
      <c r="M12" s="274"/>
      <c r="N12" s="274"/>
      <c r="O12" s="274"/>
      <c r="P12" s="274"/>
      <c r="Q12" s="269"/>
      <c r="R12" s="79"/>
      <c r="S12" s="80" t="s">
        <v>172</v>
      </c>
      <c r="T12" s="81"/>
      <c r="U12" s="81"/>
      <c r="W12" s="156"/>
      <c r="AF12" s="44"/>
      <c r="AG12" s="44"/>
      <c r="AH12" s="44"/>
      <c r="AI12" s="44"/>
      <c r="AJ12" s="44"/>
      <c r="AK12" s="44"/>
    </row>
    <row r="13" spans="1:37" s="76" customFormat="1" ht="12" customHeight="1">
      <c r="A13" s="44"/>
      <c r="B13" s="44"/>
      <c r="C13" s="44"/>
      <c r="D13" s="44"/>
      <c r="E13" s="44"/>
      <c r="F13" s="44"/>
      <c r="G13" s="44"/>
      <c r="H13" s="44"/>
      <c r="I13" s="44"/>
      <c r="J13" s="44"/>
      <c r="K13" s="44"/>
      <c r="L13" s="44"/>
      <c r="M13" s="44"/>
      <c r="N13" s="44"/>
      <c r="O13" s="44"/>
      <c r="P13" s="44"/>
      <c r="Q13" s="82"/>
      <c r="R13" s="79"/>
      <c r="S13" s="80" t="s">
        <v>173</v>
      </c>
      <c r="T13" s="81"/>
      <c r="U13" s="81"/>
      <c r="W13" s="3"/>
      <c r="AF13" s="44"/>
      <c r="AG13" s="44"/>
      <c r="AH13" s="44"/>
      <c r="AI13" s="44"/>
      <c r="AJ13" s="44"/>
      <c r="AK13" s="44"/>
    </row>
    <row r="14" spans="1:37" s="76" customFormat="1" ht="12" customHeight="1">
      <c r="A14" s="87"/>
      <c r="B14" s="83"/>
      <c r="C14" s="83"/>
      <c r="D14" s="83"/>
      <c r="E14" s="83"/>
      <c r="F14" s="83"/>
      <c r="G14" s="83"/>
      <c r="H14" s="83"/>
      <c r="I14" s="83"/>
      <c r="J14" s="83"/>
      <c r="K14" s="83"/>
      <c r="L14" s="83"/>
      <c r="M14" s="83"/>
      <c r="N14" s="83"/>
      <c r="O14" s="83"/>
      <c r="P14" s="83"/>
      <c r="Q14" s="44"/>
      <c r="R14" s="79"/>
      <c r="S14" s="84" t="s">
        <v>174</v>
      </c>
      <c r="T14" s="85"/>
      <c r="U14" s="85"/>
      <c r="W14" s="3"/>
      <c r="AF14" s="44"/>
      <c r="AG14" s="44"/>
      <c r="AH14" s="44"/>
      <c r="AI14" s="44"/>
      <c r="AJ14" s="44"/>
      <c r="AK14" s="44"/>
    </row>
    <row r="15" spans="1:37" s="76" customFormat="1" ht="12" customHeight="1">
      <c r="A15" s="219" t="s">
        <v>332</v>
      </c>
      <c r="B15" s="86" t="s">
        <v>175</v>
      </c>
      <c r="C15" s="87"/>
      <c r="D15" s="87"/>
      <c r="E15" s="87"/>
      <c r="F15" s="87"/>
      <c r="G15" s="87"/>
      <c r="H15" s="87"/>
      <c r="I15" s="87"/>
      <c r="J15" s="87"/>
      <c r="K15" s="82"/>
      <c r="L15" s="87"/>
      <c r="M15" s="82"/>
      <c r="N15" s="87"/>
      <c r="O15" s="82"/>
      <c r="P15" s="88" t="s">
        <v>176</v>
      </c>
      <c r="Q15" s="82"/>
      <c r="R15" s="79"/>
      <c r="S15" s="89" t="s">
        <v>177</v>
      </c>
      <c r="T15" s="90"/>
      <c r="U15" s="90"/>
      <c r="W15" s="3"/>
      <c r="AF15" s="44"/>
      <c r="AG15" s="44"/>
      <c r="AH15" s="44"/>
      <c r="AI15" s="44"/>
      <c r="AJ15" s="44"/>
      <c r="AK15" s="44"/>
    </row>
    <row r="16" spans="1:37" s="76" customFormat="1" ht="12" customHeight="1">
      <c r="A16" s="86"/>
      <c r="B16" s="44"/>
      <c r="C16" s="87"/>
      <c r="D16" s="87"/>
      <c r="E16" s="87"/>
      <c r="F16" s="87"/>
      <c r="G16" s="87"/>
      <c r="H16" s="87"/>
      <c r="I16" s="87"/>
      <c r="J16" s="87"/>
      <c r="K16" s="91" t="s">
        <v>178</v>
      </c>
      <c r="L16" s="206">
        <f>'TD-SH-PA'!E21</f>
        <v>20</v>
      </c>
      <c r="M16" s="44" t="s">
        <v>179</v>
      </c>
      <c r="N16" s="44"/>
      <c r="O16" s="92" t="s">
        <v>180</v>
      </c>
      <c r="P16" s="207">
        <f>'TD-SH-PA'!E20</f>
        <v>98</v>
      </c>
      <c r="Q16" s="82" t="s">
        <v>29</v>
      </c>
      <c r="R16" s="79"/>
      <c r="S16" s="93"/>
      <c r="T16" s="94"/>
      <c r="U16" s="94"/>
      <c r="W16" s="156"/>
      <c r="AF16" s="44"/>
      <c r="AG16" s="44"/>
      <c r="AH16" s="44"/>
      <c r="AI16" s="44"/>
      <c r="AJ16" s="44"/>
      <c r="AK16" s="44"/>
    </row>
    <row r="17" spans="1:37" s="76" customFormat="1" ht="12" customHeight="1">
      <c r="A17" s="87"/>
      <c r="B17" s="83"/>
      <c r="C17" s="83"/>
      <c r="D17" s="83"/>
      <c r="E17" s="83"/>
      <c r="F17" s="83"/>
      <c r="G17" s="83"/>
      <c r="H17" s="83"/>
      <c r="I17" s="83"/>
      <c r="J17" s="83"/>
      <c r="K17" s="95"/>
      <c r="L17" s="83"/>
      <c r="M17" s="96"/>
      <c r="N17" s="83"/>
      <c r="O17" s="97"/>
      <c r="P17" s="98"/>
      <c r="Q17" s="82"/>
      <c r="R17" s="79"/>
      <c r="S17" s="93"/>
      <c r="T17" s="293" t="s">
        <v>181</v>
      </c>
      <c r="U17" s="294"/>
      <c r="W17" s="3"/>
      <c r="AF17" s="44"/>
      <c r="AG17" s="44"/>
      <c r="AH17" s="44"/>
      <c r="AI17" s="44"/>
      <c r="AJ17" s="44"/>
      <c r="AK17" s="44"/>
    </row>
    <row r="18" spans="1:37" s="76" customFormat="1" ht="12" customHeight="1" thickBot="1">
      <c r="A18" s="219" t="str">
        <f>IF('TD-SH-PA'!E25="Yes","X","")</f>
        <v>X</v>
      </c>
      <c r="B18" s="86" t="s">
        <v>182</v>
      </c>
      <c r="C18" s="87"/>
      <c r="D18" s="87"/>
      <c r="E18" s="87"/>
      <c r="F18" s="87"/>
      <c r="G18" s="87"/>
      <c r="H18" s="87"/>
      <c r="I18" s="87"/>
      <c r="J18" s="87"/>
      <c r="K18" s="82"/>
      <c r="L18" s="45"/>
      <c r="M18" s="82"/>
      <c r="N18" s="87"/>
      <c r="O18" s="82"/>
      <c r="P18" s="88" t="s">
        <v>183</v>
      </c>
      <c r="Q18" s="82"/>
      <c r="R18" s="79"/>
      <c r="S18" s="93"/>
      <c r="T18" s="99" t="s">
        <v>184</v>
      </c>
      <c r="U18" s="100" t="s">
        <v>183</v>
      </c>
      <c r="W18" s="3"/>
      <c r="AF18" s="44"/>
      <c r="AG18" s="44"/>
      <c r="AH18" s="44"/>
      <c r="AI18" s="44"/>
      <c r="AJ18" s="44"/>
      <c r="AK18" s="44"/>
    </row>
    <row r="19" spans="1:37" ht="12" customHeight="1" thickTop="1" thickBot="1">
      <c r="A19" s="101"/>
      <c r="B19"/>
      <c r="C19" s="87"/>
      <c r="D19" s="87"/>
      <c r="E19" s="87"/>
      <c r="F19" s="87"/>
      <c r="G19" s="87"/>
      <c r="J19" s="87"/>
      <c r="K19" s="91" t="s">
        <v>185</v>
      </c>
      <c r="L19" s="208" t="str">
        <f>IF(A18="X",'TD-SH-PA'!E26,"n.a.")</f>
        <v>VIII</v>
      </c>
      <c r="M19" s="44"/>
      <c r="N19" s="102"/>
      <c r="O19" s="103" t="s">
        <v>186</v>
      </c>
      <c r="P19" s="209">
        <f>IF(A18="X",VLOOKUP(L19,T19:U26,2,TRUE),0)</f>
        <v>5</v>
      </c>
      <c r="Q19" s="82" t="s">
        <v>29</v>
      </c>
      <c r="S19" s="93"/>
      <c r="T19" s="104" t="s">
        <v>131</v>
      </c>
      <c r="U19" s="105">
        <v>1</v>
      </c>
      <c r="W19" s="156"/>
    </row>
    <row r="20" spans="1:37" s="87" customFormat="1" ht="12" customHeight="1" thickTop="1">
      <c r="B20" s="83"/>
      <c r="C20" s="83"/>
      <c r="D20" s="83"/>
      <c r="E20" s="83"/>
      <c r="F20" s="83"/>
      <c r="G20" s="83"/>
      <c r="H20" s="83"/>
      <c r="I20" s="83"/>
      <c r="J20" s="83"/>
      <c r="K20" s="95"/>
      <c r="L20" s="83"/>
      <c r="M20" s="95"/>
      <c r="N20" s="83"/>
      <c r="O20" s="95"/>
      <c r="P20" s="98"/>
      <c r="Q20" s="82"/>
      <c r="R20" s="79"/>
      <c r="S20" s="93"/>
      <c r="T20" s="106" t="s">
        <v>132</v>
      </c>
      <c r="U20" s="107">
        <v>2</v>
      </c>
      <c r="AC20" s="76"/>
      <c r="AD20" s="76"/>
      <c r="AE20" s="76"/>
    </row>
    <row r="21" spans="1:37" ht="12" customHeight="1">
      <c r="A21" s="220" t="str">
        <f>IF('TD-SH-PA'!E28="Yes","X","")</f>
        <v>X</v>
      </c>
      <c r="B21" s="86" t="s">
        <v>187</v>
      </c>
      <c r="C21" s="87"/>
      <c r="D21" s="87"/>
      <c r="E21" s="87"/>
      <c r="F21" s="87"/>
      <c r="G21" s="87"/>
      <c r="H21" s="87"/>
      <c r="I21" s="87"/>
      <c r="J21" s="108" t="s">
        <v>188</v>
      </c>
      <c r="K21" s="82"/>
      <c r="M21" s="82"/>
      <c r="N21" s="92"/>
      <c r="O21" s="82"/>
      <c r="P21" s="44"/>
      <c r="S21" s="93"/>
      <c r="T21" s="109" t="s">
        <v>133</v>
      </c>
      <c r="U21" s="110">
        <v>1.5</v>
      </c>
    </row>
    <row r="22" spans="1:37" ht="12" customHeight="1" thickBot="1">
      <c r="A22" s="86"/>
      <c r="B22"/>
      <c r="C22" s="87"/>
      <c r="D22" s="87"/>
      <c r="E22" s="87"/>
      <c r="F22" s="87"/>
      <c r="G22" s="87"/>
      <c r="H22" s="87"/>
      <c r="I22" s="87"/>
      <c r="J22" s="91"/>
      <c r="K22" s="82"/>
      <c r="L22" s="103" t="s">
        <v>189</v>
      </c>
      <c r="M22" s="82"/>
      <c r="N22" s="103"/>
      <c r="O22" s="82"/>
      <c r="P22" s="88" t="s">
        <v>190</v>
      </c>
      <c r="S22" s="93"/>
      <c r="T22" s="109" t="s">
        <v>134</v>
      </c>
      <c r="U22" s="110">
        <v>2</v>
      </c>
      <c r="W22" s="156"/>
      <c r="AC22" s="44"/>
      <c r="AD22" s="44"/>
      <c r="AE22" s="44"/>
    </row>
    <row r="23" spans="1:37" ht="12" customHeight="1" thickTop="1" thickBot="1">
      <c r="A23" s="87"/>
      <c r="B23" s="87"/>
      <c r="H23" s="87"/>
      <c r="I23" s="111" t="s">
        <v>191</v>
      </c>
      <c r="J23" s="207">
        <f>IF(A21="X",'TD-SH-PA'!E29,"n.a.")</f>
        <v>85</v>
      </c>
      <c r="K23" s="103" t="s">
        <v>33</v>
      </c>
      <c r="L23" s="210">
        <f>P16</f>
        <v>98</v>
      </c>
      <c r="M23" s="103" t="s">
        <v>192</v>
      </c>
      <c r="N23" s="87">
        <v>0.1</v>
      </c>
      <c r="O23" s="103" t="s">
        <v>193</v>
      </c>
      <c r="P23" s="209">
        <f>IF(A21="X",(J23-L23)*N23,0)</f>
        <v>-1.3</v>
      </c>
      <c r="Q23" s="82" t="s">
        <v>29</v>
      </c>
      <c r="S23" s="112"/>
      <c r="T23" s="109" t="s">
        <v>135</v>
      </c>
      <c r="U23" s="110">
        <v>3</v>
      </c>
      <c r="W23" s="156"/>
      <c r="AC23" s="44"/>
      <c r="AD23" s="44"/>
      <c r="AE23" s="44"/>
    </row>
    <row r="24" spans="1:37" s="87" customFormat="1" ht="12" customHeight="1" thickTop="1">
      <c r="B24" s="83"/>
      <c r="C24" s="83"/>
      <c r="D24" s="83"/>
      <c r="E24" s="83"/>
      <c r="F24" s="83"/>
      <c r="G24" s="83"/>
      <c r="H24" s="83"/>
      <c r="I24" s="83"/>
      <c r="J24" s="83"/>
      <c r="K24" s="95"/>
      <c r="L24" s="83"/>
      <c r="M24" s="95"/>
      <c r="N24" s="83"/>
      <c r="O24" s="95"/>
      <c r="P24" s="98"/>
      <c r="Q24" s="82"/>
      <c r="R24" s="79"/>
      <c r="S24" s="93"/>
      <c r="T24" s="109" t="s">
        <v>130</v>
      </c>
      <c r="U24" s="110">
        <v>4</v>
      </c>
      <c r="AC24" s="76"/>
      <c r="AD24" s="76"/>
      <c r="AE24" s="76"/>
    </row>
    <row r="25" spans="1:37" ht="12" customHeight="1">
      <c r="A25" s="220" t="str">
        <f>IF('TD-SH-PA'!E34="Yes","X","")</f>
        <v>X</v>
      </c>
      <c r="B25" s="101" t="s">
        <v>194</v>
      </c>
      <c r="C25" s="87"/>
      <c r="D25" s="87"/>
      <c r="E25" s="87"/>
      <c r="F25" s="87"/>
      <c r="G25" s="87"/>
      <c r="H25" s="87"/>
      <c r="I25" s="87"/>
      <c r="J25" s="87"/>
      <c r="K25" s="82"/>
      <c r="L25" s="87"/>
      <c r="M25" s="82"/>
      <c r="N25" s="87"/>
      <c r="O25" s="82"/>
      <c r="P25" s="113"/>
      <c r="S25" s="93"/>
      <c r="T25" s="109" t="s">
        <v>136</v>
      </c>
      <c r="U25" s="110">
        <v>3.5</v>
      </c>
    </row>
    <row r="26" spans="1:37" ht="12" customHeight="1">
      <c r="A26" s="101"/>
      <c r="B26"/>
      <c r="C26" s="87"/>
      <c r="D26" s="87"/>
      <c r="E26" s="87"/>
      <c r="F26" s="87"/>
      <c r="G26" s="87"/>
      <c r="H26" s="87"/>
      <c r="I26" s="87"/>
      <c r="J26" s="87"/>
      <c r="K26" s="82"/>
      <c r="L26" s="87"/>
      <c r="M26" s="82"/>
      <c r="N26" s="87"/>
      <c r="O26" s="82"/>
      <c r="P26" s="113"/>
      <c r="S26" s="93"/>
      <c r="T26" s="109" t="s">
        <v>137</v>
      </c>
      <c r="U26" s="110">
        <v>5</v>
      </c>
      <c r="W26" s="156"/>
    </row>
    <row r="27" spans="1:37" ht="15" customHeight="1">
      <c r="A27" s="87"/>
      <c r="C27" s="87"/>
      <c r="D27" s="91" t="s">
        <v>195</v>
      </c>
      <c r="E27" s="87"/>
      <c r="F27" s="87"/>
      <c r="G27" s="87"/>
      <c r="I27" s="87"/>
      <c r="J27" s="87"/>
      <c r="K27" s="82"/>
      <c r="L27" s="91" t="s">
        <v>196</v>
      </c>
      <c r="M27" s="82"/>
      <c r="N27" s="82" t="s">
        <v>197</v>
      </c>
      <c r="O27" s="82"/>
      <c r="P27" s="113"/>
      <c r="S27" s="93"/>
      <c r="T27" s="93"/>
      <c r="U27" s="93"/>
    </row>
    <row r="28" spans="1:37" ht="12.75" customHeight="1">
      <c r="A28" s="87"/>
      <c r="B28" s="87"/>
      <c r="C28" s="87"/>
      <c r="E28" s="87"/>
      <c r="F28" s="87"/>
      <c r="G28" s="87"/>
      <c r="H28" s="91" t="s">
        <v>198</v>
      </c>
      <c r="I28" s="87"/>
      <c r="J28" s="87"/>
      <c r="K28" s="82"/>
      <c r="M28" s="82"/>
      <c r="N28" s="208" t="str">
        <f>IF(A25="X",'PF-HWST'!E20,"n.a.")</f>
        <v>C</v>
      </c>
      <c r="O28" s="82"/>
      <c r="P28" s="113"/>
      <c r="S28" s="93"/>
      <c r="T28" s="93"/>
      <c r="U28" s="93"/>
      <c r="W28" s="156"/>
    </row>
    <row r="29" spans="1:37" ht="12" customHeight="1" thickBot="1">
      <c r="A29" s="87"/>
      <c r="B29" s="91" t="s">
        <v>199</v>
      </c>
      <c r="C29" s="91"/>
      <c r="D29" s="91"/>
      <c r="E29" s="91"/>
      <c r="F29" s="91" t="s">
        <v>200</v>
      </c>
      <c r="G29" s="91"/>
      <c r="H29" s="91"/>
      <c r="I29" s="91"/>
      <c r="J29" s="91"/>
      <c r="K29" s="91"/>
      <c r="L29" s="91"/>
      <c r="M29" s="82"/>
      <c r="N29" s="114" t="s">
        <v>201</v>
      </c>
      <c r="O29" s="82"/>
      <c r="P29" s="88" t="s">
        <v>202</v>
      </c>
      <c r="Q29" s="87"/>
      <c r="R29" s="115"/>
      <c r="S29" s="295" t="s">
        <v>203</v>
      </c>
      <c r="T29" s="294"/>
      <c r="U29" s="294"/>
    </row>
    <row r="30" spans="1:37" ht="12" customHeight="1" thickTop="1" thickBot="1">
      <c r="A30" s="92" t="s">
        <v>191</v>
      </c>
      <c r="B30" s="212">
        <f>294/(11*L16)</f>
        <v>1.3363636363636364</v>
      </c>
      <c r="C30" s="116" t="s">
        <v>204</v>
      </c>
      <c r="D30" s="213">
        <f>IF(A25="X",'TD-SH-PA'!E35,"n.a.")</f>
        <v>10</v>
      </c>
      <c r="E30" s="116" t="s">
        <v>186</v>
      </c>
      <c r="F30" s="212">
        <f>115/(11*L16)</f>
        <v>0.52272727272727271</v>
      </c>
      <c r="G30" s="117" t="s">
        <v>204</v>
      </c>
      <c r="H30" s="214">
        <f>IF(A25="X",'PF-SH-SD'!E24, "n.a.")</f>
        <v>0.5</v>
      </c>
      <c r="I30" s="117" t="s">
        <v>192</v>
      </c>
      <c r="J30" s="115">
        <v>0.9</v>
      </c>
      <c r="K30" s="117" t="s">
        <v>204</v>
      </c>
      <c r="L30" s="207">
        <f>IF(A25="X",'TD-SH-PA'!E36,"n.a")</f>
        <v>66</v>
      </c>
      <c r="M30" s="116" t="s">
        <v>205</v>
      </c>
      <c r="N30" s="211">
        <f>VLOOKUP(N28,T43:U50,2,TRUE)</f>
        <v>0.83</v>
      </c>
      <c r="O30" s="116" t="s">
        <v>206</v>
      </c>
      <c r="P30" s="209">
        <f>IF(A25="X",(B30*D30+F30*H30)*J30*L30/100*N30,0)</f>
        <v>6.7173975000000006</v>
      </c>
      <c r="Q30" s="82" t="s">
        <v>29</v>
      </c>
      <c r="S30" s="118" t="s">
        <v>207</v>
      </c>
      <c r="T30" s="119" t="s">
        <v>208</v>
      </c>
      <c r="U30" s="119" t="s">
        <v>209</v>
      </c>
      <c r="X30" s="3" t="s">
        <v>336</v>
      </c>
    </row>
    <row r="31" spans="1:37" ht="12" customHeight="1" thickTop="1">
      <c r="A31" s="230"/>
      <c r="B31" s="120"/>
      <c r="C31" s="120"/>
      <c r="D31" s="120"/>
      <c r="E31" s="120"/>
      <c r="F31" s="120"/>
      <c r="G31" s="120"/>
      <c r="H31" s="120"/>
      <c r="I31" s="120"/>
      <c r="J31" s="120"/>
      <c r="K31" s="120"/>
      <c r="L31" s="120"/>
      <c r="M31" s="120"/>
      <c r="N31" s="120"/>
      <c r="O31" s="121"/>
      <c r="P31" s="122"/>
      <c r="S31" s="123" t="s">
        <v>210</v>
      </c>
      <c r="T31" s="119" t="s">
        <v>211</v>
      </c>
      <c r="U31" s="119" t="s">
        <v>211</v>
      </c>
      <c r="X31" s="93" t="s">
        <v>326</v>
      </c>
      <c r="Y31" s="94"/>
      <c r="Z31" s="94"/>
    </row>
    <row r="32" spans="1:37" ht="12" customHeight="1">
      <c r="A32" s="220" t="str">
        <f>IF('TD-SH-PA'!E40="Yes","X","")</f>
        <v>X</v>
      </c>
      <c r="B32" s="86" t="s">
        <v>212</v>
      </c>
      <c r="C32" s="87"/>
      <c r="D32" s="87"/>
      <c r="E32" s="87"/>
      <c r="F32" s="87"/>
      <c r="G32" s="87"/>
      <c r="H32" s="87"/>
      <c r="I32" s="87"/>
      <c r="J32" s="114"/>
      <c r="K32" s="82"/>
      <c r="L32" s="87"/>
      <c r="M32" s="82"/>
      <c r="N32" s="87"/>
      <c r="O32" s="82"/>
      <c r="P32" s="113"/>
      <c r="S32" s="124">
        <v>0</v>
      </c>
      <c r="T32" s="125">
        <v>0</v>
      </c>
      <c r="U32" s="125">
        <v>0</v>
      </c>
      <c r="X32" s="130">
        <f>G33/(G33+L16)</f>
        <v>0.33333333333333331</v>
      </c>
      <c r="Y32" s="130">
        <f>IF(X32&lt;0.7,1.2626*X32^3-3.8377*X32^2+3.4984*X32-0.0041,1)</f>
        <v>0.78238518518518507</v>
      </c>
      <c r="Z32" s="131">
        <f>IF(X32&lt;0.7,4.0909*X32^3-7.6407*X32^2+4.7857*X32-0.0088,1)</f>
        <v>0.88898148148148148</v>
      </c>
    </row>
    <row r="33" spans="1:27" ht="13.5" customHeight="1" thickBot="1">
      <c r="A33" s="76"/>
      <c r="B33"/>
      <c r="F33" s="91" t="s">
        <v>213</v>
      </c>
      <c r="G33" s="206">
        <f>IF(A32="X",'TD-SH-PA'!E42,"n.a")</f>
        <v>10</v>
      </c>
      <c r="H33" s="44" t="s">
        <v>179</v>
      </c>
      <c r="I33" s="87"/>
      <c r="J33" s="92" t="s">
        <v>188</v>
      </c>
      <c r="K33" s="87"/>
      <c r="L33" s="92" t="s">
        <v>189</v>
      </c>
      <c r="M33" s="87"/>
      <c r="N33" s="92" t="s">
        <v>211</v>
      </c>
      <c r="O33" s="82"/>
      <c r="P33" s="88" t="s">
        <v>214</v>
      </c>
      <c r="S33" s="93">
        <f>S32+0.1</f>
        <v>0.1</v>
      </c>
      <c r="T33" s="125">
        <v>0.3</v>
      </c>
      <c r="U33" s="125">
        <v>0.37</v>
      </c>
      <c r="W33" s="156"/>
    </row>
    <row r="34" spans="1:27" ht="12" customHeight="1" thickTop="1" thickBot="1">
      <c r="A34" s="76"/>
      <c r="B34" s="76"/>
      <c r="F34" s="77" t="s">
        <v>215</v>
      </c>
      <c r="G34" s="214" t="str">
        <f>IF(A32="X",'TD-SH-PA'!E43,"n.a.")</f>
        <v>No</v>
      </c>
      <c r="I34" s="87" t="s">
        <v>191</v>
      </c>
      <c r="J34" s="215">
        <f>IF(A32="X",'TD-SH-PA'!E41,"n.a.")</f>
        <v>115</v>
      </c>
      <c r="K34" s="111" t="s">
        <v>33</v>
      </c>
      <c r="L34" s="210">
        <f>P16</f>
        <v>98</v>
      </c>
      <c r="M34" s="103" t="s">
        <v>192</v>
      </c>
      <c r="N34" s="212">
        <f>IF(A32="X",IF(G34="Yes",Z32,Y32),"n.a.")</f>
        <v>0.78238518518518507</v>
      </c>
      <c r="O34" s="103" t="s">
        <v>206</v>
      </c>
      <c r="P34" s="209">
        <f>IF(A32="X",(J34-L34)*N34,0)</f>
        <v>13.300548148148145</v>
      </c>
      <c r="Q34" s="82" t="s">
        <v>29</v>
      </c>
      <c r="S34" s="93">
        <f t="shared" ref="S34:S39" si="0">S33+0.1</f>
        <v>0.2</v>
      </c>
      <c r="T34" s="125">
        <v>0.55000000000000004</v>
      </c>
      <c r="U34" s="125">
        <v>0.7</v>
      </c>
      <c r="W34" s="156"/>
    </row>
    <row r="35" spans="1:27" ht="12" customHeight="1" thickTop="1">
      <c r="A35" s="120"/>
      <c r="B35" s="83"/>
      <c r="C35" s="126"/>
      <c r="D35" s="83"/>
      <c r="E35" s="83"/>
      <c r="F35" s="83"/>
      <c r="G35" s="126"/>
      <c r="H35" s="83"/>
      <c r="I35" s="126"/>
      <c r="J35" s="83"/>
      <c r="K35" s="97"/>
      <c r="L35" s="83"/>
      <c r="M35" s="95"/>
      <c r="N35" s="83"/>
      <c r="O35" s="97"/>
      <c r="P35" s="98"/>
      <c r="S35" s="93">
        <f t="shared" si="0"/>
        <v>0.30000000000000004</v>
      </c>
      <c r="T35" s="125">
        <v>0.75</v>
      </c>
      <c r="U35" s="125">
        <v>0.85</v>
      </c>
    </row>
    <row r="36" spans="1:27" ht="12" customHeight="1">
      <c r="A36" s="76"/>
      <c r="B36" s="87" t="s">
        <v>216</v>
      </c>
      <c r="C36" s="111"/>
      <c r="D36" s="87"/>
      <c r="E36" s="87"/>
      <c r="F36" s="87"/>
      <c r="G36" s="111"/>
      <c r="H36" s="87"/>
      <c r="I36" s="111"/>
      <c r="J36" s="87"/>
      <c r="K36" s="103"/>
      <c r="L36" s="87"/>
      <c r="M36" s="82"/>
      <c r="N36" s="87"/>
      <c r="O36" s="103"/>
      <c r="P36" s="113"/>
      <c r="S36" s="93">
        <f t="shared" si="0"/>
        <v>0.4</v>
      </c>
      <c r="T36" s="125">
        <v>0.85</v>
      </c>
      <c r="U36" s="125">
        <v>0.94</v>
      </c>
    </row>
    <row r="37" spans="1:27" ht="12" customHeight="1" thickBot="1">
      <c r="A37" s="76"/>
      <c r="B37" s="87" t="s">
        <v>217</v>
      </c>
      <c r="C37" s="111"/>
      <c r="D37" s="87"/>
      <c r="E37" s="87"/>
      <c r="F37" s="87"/>
      <c r="G37" s="111"/>
      <c r="H37" s="87"/>
      <c r="I37" s="103"/>
      <c r="J37" s="127" t="s">
        <v>202</v>
      </c>
      <c r="K37" s="82"/>
      <c r="L37" s="87"/>
      <c r="M37" s="82"/>
      <c r="N37" s="127" t="s">
        <v>214</v>
      </c>
      <c r="O37" s="82"/>
      <c r="P37" s="88" t="s">
        <v>218</v>
      </c>
      <c r="S37" s="93">
        <f t="shared" si="0"/>
        <v>0.5</v>
      </c>
      <c r="T37" s="125">
        <v>0.95</v>
      </c>
      <c r="U37" s="125">
        <v>0.98</v>
      </c>
    </row>
    <row r="38" spans="1:27" ht="12" customHeight="1" thickTop="1" thickBot="1">
      <c r="A38" s="76"/>
      <c r="B38" s="87" t="s">
        <v>219</v>
      </c>
      <c r="C38" s="111"/>
      <c r="D38" s="87"/>
      <c r="E38" s="87"/>
      <c r="F38" s="87"/>
      <c r="G38" s="111"/>
      <c r="H38" s="87">
        <v>0.5</v>
      </c>
      <c r="I38" s="103" t="s">
        <v>204</v>
      </c>
      <c r="J38" s="210">
        <f>P30</f>
        <v>6.7173975000000006</v>
      </c>
      <c r="K38" s="82" t="s">
        <v>220</v>
      </c>
      <c r="L38" s="87">
        <v>0.5</v>
      </c>
      <c r="M38" s="82" t="s">
        <v>204</v>
      </c>
      <c r="N38" s="210">
        <f>P34</f>
        <v>13.300548148148145</v>
      </c>
      <c r="O38" s="103" t="s">
        <v>33</v>
      </c>
      <c r="P38" s="209">
        <f>IF(AND(A25="X",A32="X"),IF(J38&lt;N38,H38*J38,L38*N38),0)</f>
        <v>3.3586987500000003</v>
      </c>
      <c r="Q38" s="82" t="s">
        <v>29</v>
      </c>
      <c r="S38" s="93">
        <f t="shared" si="0"/>
        <v>0.6</v>
      </c>
      <c r="T38" s="125">
        <v>0.98</v>
      </c>
      <c r="U38" s="125">
        <v>1</v>
      </c>
    </row>
    <row r="39" spans="1:27" ht="12" customHeight="1" thickTop="1" thickBot="1">
      <c r="A39" s="120"/>
      <c r="B39" s="120"/>
      <c r="C39" s="120"/>
      <c r="D39" s="120"/>
      <c r="E39" s="120"/>
      <c r="F39" s="120"/>
      <c r="G39" s="120"/>
      <c r="H39" s="120"/>
      <c r="I39" s="120"/>
      <c r="J39" s="120"/>
      <c r="K39" s="120"/>
      <c r="L39" s="120"/>
      <c r="M39" s="120"/>
      <c r="N39" s="120"/>
      <c r="O39" s="103"/>
      <c r="P39" s="128"/>
      <c r="Q39" s="108" t="s">
        <v>186</v>
      </c>
      <c r="R39" s="129"/>
      <c r="S39" s="93">
        <f t="shared" si="0"/>
        <v>0.7</v>
      </c>
      <c r="T39" s="125">
        <v>1</v>
      </c>
      <c r="U39" s="125">
        <v>1</v>
      </c>
    </row>
    <row r="40" spans="1:27" ht="12" customHeight="1" thickBot="1">
      <c r="B40" s="87"/>
      <c r="C40" s="111"/>
      <c r="D40" s="87"/>
      <c r="E40" s="87"/>
      <c r="F40" s="87"/>
      <c r="G40" s="111"/>
      <c r="H40" s="87"/>
      <c r="I40" s="111"/>
      <c r="J40" s="87"/>
      <c r="K40" s="103"/>
      <c r="L40" s="87"/>
      <c r="M40" s="82"/>
      <c r="N40" s="87"/>
      <c r="O40" s="103"/>
      <c r="P40" s="88" t="s">
        <v>221</v>
      </c>
      <c r="S40" s="132"/>
      <c r="T40" s="93"/>
      <c r="U40" s="93"/>
    </row>
    <row r="41" spans="1:27" ht="12" customHeight="1" thickTop="1" thickBot="1">
      <c r="A41" s="86" t="s">
        <v>223</v>
      </c>
      <c r="C41" s="87"/>
      <c r="D41" s="87"/>
      <c r="E41" s="87"/>
      <c r="F41" s="87"/>
      <c r="G41" s="87"/>
      <c r="H41" s="87"/>
      <c r="I41" s="87"/>
      <c r="J41" s="87"/>
      <c r="K41" s="82"/>
      <c r="L41" s="87"/>
      <c r="M41" s="82"/>
      <c r="N41" s="87"/>
      <c r="O41" s="92" t="s">
        <v>224</v>
      </c>
      <c r="P41" s="209">
        <f>P16+P19+P23+P30+P34-P38</f>
        <v>118.35924689814814</v>
      </c>
      <c r="Q41" s="82" t="s">
        <v>29</v>
      </c>
      <c r="S41" s="132"/>
      <c r="T41" s="136" t="s">
        <v>226</v>
      </c>
      <c r="U41" s="136"/>
    </row>
    <row r="42" spans="1:27" ht="12" customHeight="1" thickTop="1">
      <c r="A42" s="83"/>
      <c r="B42" s="83"/>
      <c r="C42" s="83"/>
      <c r="D42" s="83"/>
      <c r="E42" s="83"/>
      <c r="F42" s="83"/>
      <c r="G42" s="83"/>
      <c r="H42" s="83"/>
      <c r="I42" s="83"/>
      <c r="J42" s="83"/>
      <c r="K42" s="95"/>
      <c r="L42" s="83"/>
      <c r="M42" s="95"/>
      <c r="N42" s="83"/>
      <c r="O42" s="95"/>
      <c r="P42" s="122"/>
      <c r="S42" s="93"/>
      <c r="T42" s="99" t="s">
        <v>227</v>
      </c>
      <c r="U42" s="138" t="s">
        <v>201</v>
      </c>
    </row>
    <row r="43" spans="1:27" ht="12" customHeight="1">
      <c r="A43" s="86" t="s">
        <v>225</v>
      </c>
      <c r="C43" s="87"/>
      <c r="D43" s="87"/>
      <c r="E43" s="87"/>
      <c r="F43" s="87"/>
      <c r="G43" s="87"/>
      <c r="H43" s="87"/>
      <c r="I43" s="87"/>
      <c r="J43" s="87"/>
      <c r="K43" s="82"/>
      <c r="L43" s="87"/>
      <c r="M43" s="82"/>
      <c r="N43" s="87"/>
      <c r="O43" s="82"/>
      <c r="P43" s="133"/>
      <c r="Q43" s="134"/>
      <c r="R43" s="135"/>
      <c r="S43" s="93"/>
      <c r="T43" s="104" t="s">
        <v>151</v>
      </c>
      <c r="U43" s="140">
        <v>0.95</v>
      </c>
    </row>
    <row r="44" spans="1:27" ht="12" customHeight="1">
      <c r="A44" s="3"/>
      <c r="B44" s="3"/>
      <c r="C44" s="3"/>
      <c r="D44" s="3"/>
      <c r="E44" s="3"/>
      <c r="F44" s="3"/>
      <c r="G44" s="3"/>
      <c r="H44" s="3"/>
      <c r="I44" s="3"/>
      <c r="J44" s="3"/>
      <c r="K44" s="3"/>
      <c r="L44" s="3"/>
      <c r="M44" s="3"/>
      <c r="N44" s="3"/>
      <c r="O44" s="3"/>
      <c r="P44" s="3"/>
      <c r="Q44" s="6"/>
      <c r="R44" s="137"/>
      <c r="S44" s="93"/>
      <c r="T44" s="109" t="s">
        <v>152</v>
      </c>
      <c r="U44" s="141">
        <v>0.91</v>
      </c>
      <c r="X44" s="139" t="s">
        <v>228</v>
      </c>
    </row>
    <row r="45" spans="1:27" ht="12" customHeight="1">
      <c r="A45" s="3"/>
      <c r="B45" s="3"/>
      <c r="C45" s="3"/>
      <c r="D45" s="3"/>
      <c r="E45" s="3"/>
      <c r="F45" s="3"/>
      <c r="G45" s="3"/>
      <c r="H45" s="3"/>
      <c r="I45" s="3"/>
      <c r="J45" s="3"/>
      <c r="K45" s="3"/>
      <c r="L45" s="3"/>
      <c r="M45" s="3"/>
      <c r="N45" s="3"/>
      <c r="O45" s="3"/>
      <c r="P45" s="3"/>
      <c r="Q45" s="6"/>
      <c r="R45" s="137"/>
      <c r="S45" s="94"/>
      <c r="T45" s="109" t="s">
        <v>153</v>
      </c>
      <c r="U45" s="141">
        <v>0.86</v>
      </c>
    </row>
    <row r="46" spans="1:27" ht="12" customHeight="1">
      <c r="A46" s="3"/>
      <c r="B46" s="3"/>
      <c r="C46" s="3"/>
      <c r="D46" s="3"/>
      <c r="E46" s="3"/>
      <c r="F46" s="3"/>
      <c r="G46" s="3"/>
      <c r="H46" s="3"/>
      <c r="I46" s="3"/>
      <c r="J46" s="3"/>
      <c r="K46" s="3"/>
      <c r="L46" s="3"/>
      <c r="M46" s="3"/>
      <c r="N46" s="3"/>
      <c r="O46" s="3"/>
      <c r="P46" s="3"/>
      <c r="Q46" s="6"/>
      <c r="R46" s="137"/>
      <c r="S46" s="94"/>
      <c r="T46" s="109" t="s">
        <v>32</v>
      </c>
      <c r="U46" s="141">
        <v>0.83</v>
      </c>
      <c r="W46" s="11" t="s">
        <v>327</v>
      </c>
      <c r="X46" s="226" t="str">
        <f>VLOOKUP(P41,Z48:AA57,2)</f>
        <v>A+</v>
      </c>
      <c r="Z46" s="69" t="s">
        <v>333</v>
      </c>
    </row>
    <row r="47" spans="1:27" ht="12" customHeight="1">
      <c r="A47" s="3"/>
      <c r="B47" s="6"/>
      <c r="C47" s="6"/>
      <c r="D47" s="6"/>
      <c r="E47" s="6"/>
      <c r="F47" s="6"/>
      <c r="G47" s="6"/>
      <c r="H47" s="6"/>
      <c r="I47" s="6"/>
      <c r="J47" s="6"/>
      <c r="K47" s="6"/>
      <c r="L47" s="6"/>
      <c r="M47" s="6"/>
      <c r="N47" s="6"/>
      <c r="O47" s="6"/>
      <c r="P47" s="6"/>
      <c r="Q47" s="6"/>
      <c r="R47" s="137"/>
      <c r="S47" s="93"/>
      <c r="T47" s="109" t="s">
        <v>154</v>
      </c>
      <c r="U47" s="141">
        <v>0.81</v>
      </c>
      <c r="Z47" s="224" t="s">
        <v>334</v>
      </c>
      <c r="AA47" s="229" t="s">
        <v>335</v>
      </c>
    </row>
    <row r="48" spans="1:27" ht="12" customHeight="1">
      <c r="A48" s="73"/>
      <c r="B48" s="73"/>
      <c r="C48" s="73"/>
      <c r="D48" s="73"/>
      <c r="E48" s="73"/>
      <c r="F48" s="73"/>
      <c r="G48" s="73"/>
      <c r="H48" s="73"/>
      <c r="I48" s="73"/>
      <c r="J48" s="73"/>
      <c r="K48" s="73"/>
      <c r="L48" s="73"/>
      <c r="M48" s="73"/>
      <c r="N48" s="73"/>
      <c r="O48" s="73"/>
      <c r="P48" s="73"/>
      <c r="Q48" s="6"/>
      <c r="R48" s="137"/>
      <c r="S48" s="94"/>
      <c r="T48" s="109" t="s">
        <v>155</v>
      </c>
      <c r="U48" s="141">
        <v>0.81</v>
      </c>
      <c r="Z48" s="227">
        <v>0</v>
      </c>
      <c r="AA48" s="228" t="s">
        <v>157</v>
      </c>
    </row>
    <row r="49" spans="1:37" ht="12" customHeight="1">
      <c r="A49" s="87"/>
      <c r="B49" s="87" t="s">
        <v>229</v>
      </c>
      <c r="C49" s="87"/>
      <c r="D49" s="87"/>
      <c r="E49" s="87"/>
      <c r="F49" s="87"/>
      <c r="G49" s="87"/>
      <c r="H49" s="87"/>
      <c r="I49" s="87"/>
      <c r="J49" s="87"/>
      <c r="K49" s="82"/>
      <c r="L49" s="87"/>
      <c r="M49" s="82"/>
      <c r="N49" s="87"/>
      <c r="O49" s="82"/>
      <c r="P49" s="113"/>
      <c r="S49" s="94"/>
      <c r="T49" s="109" t="s">
        <v>156</v>
      </c>
      <c r="U49" s="141">
        <v>0.81</v>
      </c>
      <c r="W49" s="156"/>
      <c r="Z49" s="227">
        <v>30</v>
      </c>
      <c r="AA49" s="228" t="s">
        <v>156</v>
      </c>
    </row>
    <row r="50" spans="1:37" ht="12" customHeight="1">
      <c r="A50" s="87"/>
      <c r="B50" s="87" t="s">
        <v>230</v>
      </c>
      <c r="C50" s="87"/>
      <c r="D50" s="87"/>
      <c r="E50" s="87"/>
      <c r="F50" s="87"/>
      <c r="G50" s="87"/>
      <c r="H50" s="87"/>
      <c r="I50" s="87"/>
      <c r="K50" s="82"/>
      <c r="L50" s="214" t="str">
        <f>'TD-SH-PA'!E44</f>
        <v>Yes</v>
      </c>
      <c r="M50" s="87"/>
      <c r="O50" s="82"/>
      <c r="P50" s="113"/>
      <c r="S50" s="94"/>
      <c r="T50" s="109" t="s">
        <v>157</v>
      </c>
      <c r="U50" s="144">
        <v>0.81</v>
      </c>
      <c r="Z50" s="227">
        <v>34</v>
      </c>
      <c r="AA50" s="228" t="s">
        <v>155</v>
      </c>
    </row>
    <row r="51" spans="1:37" s="3" customFormat="1" ht="12" customHeight="1" thickBot="1">
      <c r="A51" s="87"/>
      <c r="B51" s="87"/>
      <c r="C51" s="87"/>
      <c r="D51" s="87"/>
      <c r="E51" s="87"/>
      <c r="F51" s="87"/>
      <c r="G51" s="87"/>
      <c r="H51" s="87"/>
      <c r="I51" s="87"/>
      <c r="J51" s="142" t="s">
        <v>221</v>
      </c>
      <c r="K51" s="91"/>
      <c r="L51" s="91"/>
      <c r="M51" s="82"/>
      <c r="N51" s="92" t="s">
        <v>211</v>
      </c>
      <c r="O51" s="82"/>
      <c r="P51" s="143"/>
      <c r="Q51" s="82"/>
      <c r="R51" s="79"/>
      <c r="S51" s="93"/>
      <c r="T51" s="93"/>
      <c r="U51" s="93"/>
      <c r="V51" s="76"/>
      <c r="X51" s="76"/>
      <c r="Z51" s="227">
        <v>36</v>
      </c>
      <c r="AA51" s="228" t="s">
        <v>154</v>
      </c>
      <c r="AC51" s="76"/>
      <c r="AD51" s="76"/>
      <c r="AE51" s="76"/>
      <c r="AF51" s="44"/>
      <c r="AG51" s="44"/>
      <c r="AH51" s="44"/>
      <c r="AI51" s="44"/>
      <c r="AJ51" s="44"/>
      <c r="AK51" s="44"/>
    </row>
    <row r="52" spans="1:37" s="3" customFormat="1" ht="12" customHeight="1" thickTop="1" thickBot="1">
      <c r="A52" s="87"/>
      <c r="B52" s="86"/>
      <c r="C52" s="87"/>
      <c r="D52" s="87"/>
      <c r="E52" s="87"/>
      <c r="F52" s="87"/>
      <c r="G52" s="87"/>
      <c r="H52" s="87"/>
      <c r="I52" s="87"/>
      <c r="J52" s="216">
        <f>P41</f>
        <v>118.35924689814814</v>
      </c>
      <c r="K52" s="111" t="s">
        <v>231</v>
      </c>
      <c r="L52" s="87">
        <v>50</v>
      </c>
      <c r="M52" s="103" t="s">
        <v>204</v>
      </c>
      <c r="N52" s="212">
        <f>N34</f>
        <v>0.78238518518518507</v>
      </c>
      <c r="O52" s="103" t="s">
        <v>232</v>
      </c>
      <c r="P52" s="209">
        <f>IF(AND(L50="Yes",B33="Yes"),IF(L50="Yes",J52+(L52*N52),P41),P41)</f>
        <v>118.35924689814814</v>
      </c>
      <c r="Q52" s="82"/>
      <c r="R52" s="79"/>
      <c r="S52" s="145"/>
      <c r="T52" s="94" t="s">
        <v>233</v>
      </c>
      <c r="U52" s="94"/>
      <c r="V52" s="76"/>
      <c r="X52" s="76"/>
      <c r="Z52" s="227">
        <v>75</v>
      </c>
      <c r="AA52" s="228" t="s">
        <v>32</v>
      </c>
      <c r="AC52" s="76"/>
      <c r="AD52" s="76"/>
      <c r="AE52" s="76"/>
      <c r="AF52" s="44"/>
      <c r="AG52" s="44"/>
      <c r="AH52" s="44"/>
      <c r="AI52" s="44"/>
      <c r="AJ52" s="44"/>
      <c r="AK52" s="44"/>
    </row>
    <row r="53" spans="1:37" ht="12" customHeight="1" thickTop="1">
      <c r="A53" s="120"/>
      <c r="B53" s="120"/>
      <c r="C53" s="120"/>
      <c r="D53" s="120"/>
      <c r="E53" s="120"/>
      <c r="F53" s="120"/>
      <c r="G53" s="120"/>
      <c r="H53" s="120"/>
      <c r="I53" s="120"/>
      <c r="J53" s="120"/>
      <c r="K53" s="120"/>
      <c r="L53" s="120"/>
      <c r="M53" s="120"/>
      <c r="N53" s="120"/>
      <c r="O53" s="120"/>
      <c r="P53" s="120"/>
      <c r="S53" s="146"/>
      <c r="T53" s="94" t="s">
        <v>234</v>
      </c>
      <c r="U53" s="94"/>
      <c r="Z53" s="227">
        <v>82</v>
      </c>
      <c r="AA53" s="228" t="s">
        <v>153</v>
      </c>
    </row>
    <row r="54" spans="1:37" s="3" customFormat="1" ht="12" customHeight="1" thickBot="1">
      <c r="A54" s="76"/>
      <c r="B54" s="76"/>
      <c r="C54" s="76"/>
      <c r="D54" s="76"/>
      <c r="E54" s="76"/>
      <c r="F54" s="76"/>
      <c r="G54" s="76"/>
      <c r="H54" s="76"/>
      <c r="I54" s="76"/>
      <c r="J54" s="76"/>
      <c r="K54" s="76"/>
      <c r="L54" s="76"/>
      <c r="M54" s="76"/>
      <c r="N54" s="76"/>
      <c r="O54" s="76"/>
      <c r="P54" s="76"/>
      <c r="Q54" s="82"/>
      <c r="R54" s="79"/>
      <c r="S54" s="147" t="s">
        <v>235</v>
      </c>
      <c r="T54" s="94" t="s">
        <v>236</v>
      </c>
      <c r="U54" s="94"/>
      <c r="V54" s="76"/>
      <c r="X54" s="76"/>
      <c r="Z54" s="227">
        <v>90</v>
      </c>
      <c r="AA54" s="228" t="s">
        <v>152</v>
      </c>
      <c r="AC54" s="76"/>
      <c r="AD54" s="76"/>
      <c r="AE54" s="76"/>
      <c r="AF54" s="44"/>
      <c r="AG54" s="44"/>
      <c r="AH54" s="44"/>
      <c r="AI54" s="44"/>
      <c r="AJ54" s="44"/>
      <c r="AK54" s="44"/>
    </row>
    <row r="55" spans="1:37" s="3" customFormat="1" ht="12" customHeight="1" thickTop="1" thickBot="1">
      <c r="A55" s="76"/>
      <c r="B55" s="76"/>
      <c r="C55" s="76"/>
      <c r="D55" s="76"/>
      <c r="E55" s="76"/>
      <c r="F55" s="76"/>
      <c r="G55" s="76"/>
      <c r="H55" s="76"/>
      <c r="I55" s="76"/>
      <c r="J55" s="76"/>
      <c r="K55" s="76"/>
      <c r="L55" s="76"/>
      <c r="M55" s="76"/>
      <c r="N55" s="76"/>
      <c r="O55" s="76"/>
      <c r="P55" s="76"/>
      <c r="Q55" s="82"/>
      <c r="R55" s="79"/>
      <c r="S55" s="148"/>
      <c r="T55" s="94" t="s">
        <v>237</v>
      </c>
      <c r="U55" s="94"/>
      <c r="V55" s="76"/>
      <c r="X55" s="76"/>
      <c r="Z55" s="227">
        <v>98</v>
      </c>
      <c r="AA55" s="228" t="s">
        <v>151</v>
      </c>
      <c r="AC55" s="76"/>
      <c r="AD55" s="76"/>
      <c r="AE55" s="76"/>
      <c r="AF55" s="44"/>
      <c r="AG55" s="44"/>
      <c r="AH55" s="44"/>
      <c r="AI55" s="44"/>
      <c r="AJ55" s="44"/>
      <c r="AK55" s="44"/>
    </row>
    <row r="56" spans="1:37" s="3" customFormat="1" ht="12" customHeight="1" thickTop="1">
      <c r="A56" s="76"/>
      <c r="B56" s="76"/>
      <c r="C56" s="76"/>
      <c r="D56" s="76"/>
      <c r="E56" s="76"/>
      <c r="F56" s="76"/>
      <c r="G56" s="76"/>
      <c r="H56" s="76"/>
      <c r="I56" s="76"/>
      <c r="J56" s="76"/>
      <c r="K56" s="76"/>
      <c r="L56" s="76"/>
      <c r="M56" s="76"/>
      <c r="N56" s="76"/>
      <c r="O56" s="76"/>
      <c r="P56" s="76"/>
      <c r="Q56" s="82"/>
      <c r="R56" s="79"/>
      <c r="V56" s="76"/>
      <c r="X56" s="76"/>
      <c r="Z56" s="227">
        <v>125</v>
      </c>
      <c r="AA56" s="228" t="s">
        <v>328</v>
      </c>
      <c r="AC56" s="76"/>
      <c r="AD56" s="76"/>
      <c r="AE56" s="76"/>
      <c r="AF56" s="44"/>
      <c r="AG56" s="44"/>
      <c r="AH56" s="44"/>
      <c r="AI56" s="44"/>
      <c r="AJ56" s="44"/>
      <c r="AK56" s="44"/>
    </row>
    <row r="57" spans="1:37" s="3" customFormat="1" ht="12" customHeight="1">
      <c r="A57" s="76"/>
      <c r="B57" s="38" t="s">
        <v>70</v>
      </c>
      <c r="C57" s="149"/>
      <c r="D57" s="149"/>
      <c r="E57" s="149"/>
      <c r="F57" s="149"/>
      <c r="G57" s="149"/>
      <c r="H57" s="149"/>
      <c r="I57" s="149"/>
      <c r="J57" s="149"/>
      <c r="K57" s="149"/>
      <c r="L57" s="38" t="s">
        <v>71</v>
      </c>
      <c r="M57" s="149"/>
      <c r="N57" s="149"/>
      <c r="O57" s="149"/>
      <c r="P57" s="149"/>
      <c r="Q57" s="150"/>
      <c r="R57" s="151"/>
      <c r="S57" s="6"/>
      <c r="T57" s="40"/>
      <c r="U57" s="55"/>
      <c r="V57" s="76"/>
      <c r="X57" s="76"/>
      <c r="Y57" s="76"/>
      <c r="Z57" s="3">
        <v>150</v>
      </c>
      <c r="AA57" s="3" t="s">
        <v>329</v>
      </c>
      <c r="AC57" s="76"/>
      <c r="AD57" s="76"/>
      <c r="AE57" s="76"/>
      <c r="AF57" s="44"/>
      <c r="AG57" s="44"/>
      <c r="AH57" s="44"/>
      <c r="AI57" s="44"/>
      <c r="AJ57" s="44"/>
      <c r="AK57" s="44"/>
    </row>
    <row r="58" spans="1:37" s="3" customFormat="1">
      <c r="A58" s="76"/>
      <c r="B58" s="76"/>
      <c r="C58" s="76"/>
      <c r="D58" s="76"/>
      <c r="E58" s="76"/>
      <c r="F58" s="76"/>
      <c r="G58" s="76"/>
      <c r="H58" s="76"/>
      <c r="I58" s="76"/>
      <c r="J58" s="76"/>
      <c r="K58" s="76"/>
      <c r="L58" s="76"/>
      <c r="M58" s="76"/>
      <c r="N58" s="76"/>
      <c r="O58" s="76"/>
      <c r="P58" s="76"/>
      <c r="Q58" s="6"/>
      <c r="R58" s="137"/>
      <c r="S58" s="44"/>
      <c r="V58" s="76"/>
      <c r="X58" s="76"/>
      <c r="Y58" s="76"/>
      <c r="Z58" s="76"/>
      <c r="AA58" s="76"/>
      <c r="AB58" s="76"/>
      <c r="AC58" s="76"/>
      <c r="AD58" s="76"/>
      <c r="AE58" s="76"/>
      <c r="AF58" s="44"/>
      <c r="AG58" s="44"/>
      <c r="AH58" s="44"/>
      <c r="AI58" s="44"/>
      <c r="AJ58" s="44"/>
      <c r="AK58" s="44"/>
    </row>
    <row r="59" spans="1:37" s="3" customFormat="1">
      <c r="A59" s="76"/>
      <c r="B59" s="76"/>
      <c r="C59" s="76"/>
      <c r="D59" s="76"/>
      <c r="E59" s="76"/>
      <c r="F59" s="76"/>
      <c r="G59" s="76"/>
      <c r="H59" s="76"/>
      <c r="I59" s="76"/>
      <c r="J59" s="76"/>
      <c r="K59" s="76"/>
      <c r="L59" s="76"/>
      <c r="M59" s="76"/>
      <c r="N59" s="76"/>
      <c r="O59" s="76"/>
      <c r="P59" s="76"/>
      <c r="Q59" s="87"/>
      <c r="R59" s="115"/>
      <c r="S59" s="44"/>
      <c r="V59" s="76"/>
      <c r="X59" s="76"/>
      <c r="Y59" s="76"/>
      <c r="Z59" s="76"/>
      <c r="AA59" s="76"/>
      <c r="AB59" s="76"/>
      <c r="AC59" s="76"/>
      <c r="AD59" s="76"/>
      <c r="AE59" s="76"/>
      <c r="AF59" s="44"/>
      <c r="AG59" s="44"/>
      <c r="AH59" s="44"/>
      <c r="AI59" s="44"/>
      <c r="AJ59" s="44"/>
      <c r="AK59" s="44"/>
    </row>
    <row r="60" spans="1:37" s="3" customFormat="1">
      <c r="A60" s="76"/>
      <c r="B60" s="76"/>
      <c r="C60" s="76"/>
      <c r="D60" s="76"/>
      <c r="E60" s="76"/>
      <c r="F60" s="76"/>
      <c r="G60" s="76"/>
      <c r="H60" s="76"/>
      <c r="I60" s="76"/>
      <c r="J60" s="76"/>
      <c r="K60" s="76"/>
      <c r="L60" s="76"/>
      <c r="M60" s="76"/>
      <c r="N60" s="76"/>
      <c r="O60" s="76"/>
      <c r="P60" s="76"/>
      <c r="Q60" s="82"/>
      <c r="R60" s="79"/>
      <c r="S60" s="44"/>
      <c r="V60" s="76"/>
      <c r="X60" s="76"/>
      <c r="Y60" s="76"/>
      <c r="Z60" s="76"/>
      <c r="AA60" s="76"/>
      <c r="AB60" s="76"/>
      <c r="AC60" s="76"/>
      <c r="AD60" s="76"/>
      <c r="AE60" s="76"/>
      <c r="AF60" s="44"/>
      <c r="AG60" s="44"/>
      <c r="AH60" s="44"/>
      <c r="AI60" s="44"/>
      <c r="AJ60" s="44"/>
      <c r="AK60" s="44"/>
    </row>
    <row r="61" spans="1:37" s="3" customFormat="1">
      <c r="A61" s="76"/>
      <c r="B61" s="76"/>
      <c r="C61" s="76"/>
      <c r="D61" s="76"/>
      <c r="E61" s="76"/>
      <c r="F61" s="76"/>
      <c r="G61" s="76"/>
      <c r="H61" s="76"/>
      <c r="I61" s="76"/>
      <c r="J61" s="76"/>
      <c r="K61" s="76"/>
      <c r="L61" s="76"/>
      <c r="M61" s="76"/>
      <c r="N61" s="76"/>
      <c r="O61" s="76"/>
      <c r="P61" s="76"/>
      <c r="Q61" s="82"/>
      <c r="R61" s="79"/>
      <c r="S61" s="44"/>
      <c r="V61" s="76"/>
      <c r="X61" s="76"/>
      <c r="Y61" s="76"/>
      <c r="Z61" s="76"/>
      <c r="AA61" s="76"/>
      <c r="AB61" s="76"/>
      <c r="AC61" s="76"/>
      <c r="AD61" s="76"/>
      <c r="AE61" s="76"/>
      <c r="AF61" s="44"/>
      <c r="AG61" s="44"/>
      <c r="AH61" s="44"/>
      <c r="AI61" s="44"/>
      <c r="AJ61" s="44"/>
      <c r="AK61" s="44"/>
    </row>
    <row r="62" spans="1:37" s="3" customFormat="1">
      <c r="A62" s="76"/>
      <c r="B62" s="76"/>
      <c r="C62" s="76"/>
      <c r="D62" s="76"/>
      <c r="E62" s="76"/>
      <c r="F62" s="76"/>
      <c r="G62" s="76"/>
      <c r="H62" s="76"/>
      <c r="I62" s="76"/>
      <c r="J62" s="76"/>
      <c r="K62" s="76"/>
      <c r="L62" s="76"/>
      <c r="M62" s="76"/>
      <c r="N62" s="76"/>
      <c r="O62" s="76"/>
      <c r="P62" s="76"/>
      <c r="Q62" s="82"/>
      <c r="R62" s="79"/>
      <c r="S62" s="44"/>
      <c r="V62" s="76"/>
      <c r="X62" s="76"/>
      <c r="Y62" s="76"/>
      <c r="Z62" s="76"/>
      <c r="AA62" s="76"/>
      <c r="AB62" s="76"/>
      <c r="AC62" s="76"/>
      <c r="AD62" s="76"/>
      <c r="AE62" s="76"/>
      <c r="AF62" s="44"/>
      <c r="AG62" s="44"/>
      <c r="AH62" s="44"/>
      <c r="AI62" s="44"/>
      <c r="AJ62" s="44"/>
      <c r="AK62" s="44"/>
    </row>
    <row r="63" spans="1:37" s="3" customFormat="1">
      <c r="A63" s="76"/>
      <c r="B63" s="76"/>
      <c r="C63" s="76"/>
      <c r="D63" s="76"/>
      <c r="E63" s="76"/>
      <c r="F63" s="76"/>
      <c r="G63" s="76"/>
      <c r="H63" s="76"/>
      <c r="I63" s="76"/>
      <c r="J63" s="76"/>
      <c r="K63" s="76"/>
      <c r="L63" s="76"/>
      <c r="M63" s="76"/>
      <c r="N63" s="76"/>
      <c r="O63" s="76"/>
      <c r="P63" s="76"/>
      <c r="Q63" s="82"/>
      <c r="R63" s="79"/>
      <c r="S63" s="44"/>
      <c r="V63" s="76"/>
      <c r="X63" s="76"/>
      <c r="Y63" s="76"/>
      <c r="Z63" s="76"/>
      <c r="AA63" s="76"/>
      <c r="AB63" s="76"/>
      <c r="AC63" s="76"/>
      <c r="AD63" s="76"/>
      <c r="AE63" s="76"/>
      <c r="AF63" s="44"/>
      <c r="AG63" s="44"/>
      <c r="AH63" s="44"/>
      <c r="AI63" s="44"/>
      <c r="AJ63" s="44"/>
      <c r="AK63" s="44"/>
    </row>
    <row r="64" spans="1:37" s="3" customFormat="1">
      <c r="A64" s="76"/>
      <c r="B64" s="76"/>
      <c r="C64" s="76"/>
      <c r="D64" s="76"/>
      <c r="E64" s="76"/>
      <c r="F64" s="76"/>
      <c r="G64" s="76"/>
      <c r="H64" s="76"/>
      <c r="I64" s="76"/>
      <c r="J64" s="76"/>
      <c r="K64" s="76"/>
      <c r="L64" s="76"/>
      <c r="M64" s="76"/>
      <c r="N64" s="76"/>
      <c r="O64" s="76"/>
      <c r="P64" s="76"/>
      <c r="Q64" s="82"/>
      <c r="R64" s="79"/>
      <c r="S64" s="44"/>
      <c r="V64" s="76"/>
      <c r="X64" s="76"/>
      <c r="Y64" s="76"/>
      <c r="Z64" s="76"/>
      <c r="AA64" s="76"/>
      <c r="AB64" s="76"/>
      <c r="AC64" s="76"/>
      <c r="AD64" s="76"/>
      <c r="AE64" s="76"/>
      <c r="AF64" s="44"/>
      <c r="AG64" s="44"/>
      <c r="AH64" s="44"/>
      <c r="AI64" s="44"/>
      <c r="AJ64" s="44"/>
      <c r="AK64" s="44"/>
    </row>
    <row r="65" spans="1:37" s="3" customFormat="1">
      <c r="A65" s="76"/>
      <c r="B65" s="76"/>
      <c r="C65" s="76"/>
      <c r="D65" s="76"/>
      <c r="E65" s="76"/>
      <c r="F65" s="76"/>
      <c r="G65" s="76"/>
      <c r="H65" s="76"/>
      <c r="I65" s="76"/>
      <c r="J65" s="76"/>
      <c r="K65" s="76"/>
      <c r="L65" s="76"/>
      <c r="M65" s="76"/>
      <c r="N65" s="76"/>
      <c r="O65" s="76"/>
      <c r="P65" s="76"/>
      <c r="Q65" s="82"/>
      <c r="R65" s="79"/>
      <c r="S65" s="44"/>
      <c r="V65" s="76"/>
      <c r="X65" s="76"/>
      <c r="Y65" s="76"/>
      <c r="Z65" s="76"/>
      <c r="AA65" s="76"/>
      <c r="AB65" s="76"/>
      <c r="AC65" s="76"/>
      <c r="AD65" s="76"/>
      <c r="AE65" s="76"/>
      <c r="AF65" s="44"/>
      <c r="AG65" s="44"/>
      <c r="AH65" s="44"/>
      <c r="AI65" s="44"/>
      <c r="AJ65" s="44"/>
      <c r="AK65" s="44"/>
    </row>
    <row r="66" spans="1:37" s="3" customFormat="1">
      <c r="A66" s="44"/>
      <c r="B66" s="44"/>
      <c r="C66" s="44"/>
      <c r="D66" s="44"/>
      <c r="E66" s="44"/>
      <c r="F66" s="44"/>
      <c r="G66" s="44"/>
      <c r="H66" s="44"/>
      <c r="I66" s="44"/>
      <c r="J66" s="44"/>
      <c r="K66" s="44"/>
      <c r="L66" s="44"/>
      <c r="M66" s="44"/>
      <c r="N66" s="44"/>
      <c r="O66" s="45"/>
      <c r="P66" s="152"/>
      <c r="Q66" s="82"/>
      <c r="R66" s="79"/>
      <c r="S66" s="44"/>
      <c r="V66" s="76"/>
      <c r="X66" s="76"/>
      <c r="Y66" s="76"/>
      <c r="Z66" s="76"/>
      <c r="AA66" s="76"/>
      <c r="AB66" s="76"/>
      <c r="AC66" s="76"/>
      <c r="AD66" s="76"/>
      <c r="AE66" s="76"/>
      <c r="AF66" s="44"/>
      <c r="AG66" s="44"/>
      <c r="AH66" s="44"/>
      <c r="AI66" s="44"/>
      <c r="AJ66" s="44"/>
      <c r="AK66" s="44"/>
    </row>
    <row r="67" spans="1:37" s="3" customFormat="1">
      <c r="A67" s="44"/>
      <c r="B67" s="44"/>
      <c r="C67" s="44"/>
      <c r="D67" s="44"/>
      <c r="E67" s="44"/>
      <c r="F67" s="44"/>
      <c r="G67" s="44"/>
      <c r="H67" s="44"/>
      <c r="I67" s="44"/>
      <c r="J67" s="44"/>
      <c r="K67" s="44"/>
      <c r="L67" s="44"/>
      <c r="M67" s="44"/>
      <c r="N67" s="44"/>
      <c r="O67" s="45"/>
      <c r="P67" s="152"/>
      <c r="Q67" s="82"/>
      <c r="R67" s="79"/>
      <c r="S67" s="44"/>
      <c r="V67" s="76"/>
      <c r="X67" s="76"/>
      <c r="Y67" s="76"/>
      <c r="Z67" s="76"/>
      <c r="AA67" s="76"/>
      <c r="AB67" s="76"/>
      <c r="AC67" s="76"/>
      <c r="AD67" s="76"/>
      <c r="AE67" s="76"/>
      <c r="AF67" s="44"/>
      <c r="AG67" s="44"/>
      <c r="AH67" s="44"/>
      <c r="AI67" s="44"/>
      <c r="AJ67" s="44"/>
      <c r="AK67" s="44"/>
    </row>
    <row r="68" spans="1:37" s="3" customFormat="1">
      <c r="A68" s="44"/>
      <c r="B68" s="44"/>
      <c r="C68" s="44"/>
      <c r="D68" s="44"/>
      <c r="E68" s="44"/>
      <c r="F68" s="44"/>
      <c r="G68" s="44"/>
      <c r="H68" s="44"/>
      <c r="I68" s="44"/>
      <c r="J68" s="44"/>
      <c r="K68" s="44"/>
      <c r="L68" s="44"/>
      <c r="M68" s="44"/>
      <c r="N68" s="44"/>
      <c r="O68" s="45"/>
      <c r="P68" s="152"/>
      <c r="Q68" s="82"/>
      <c r="R68" s="79"/>
      <c r="S68" s="44"/>
      <c r="V68" s="76"/>
      <c r="X68" s="76"/>
      <c r="Y68" s="76"/>
      <c r="Z68" s="76"/>
      <c r="AA68" s="76"/>
      <c r="AB68" s="76"/>
      <c r="AC68" s="76"/>
      <c r="AD68" s="76"/>
      <c r="AE68" s="76"/>
      <c r="AF68" s="44"/>
      <c r="AG68" s="44"/>
      <c r="AH68" s="44"/>
      <c r="AI68" s="44"/>
      <c r="AJ68" s="44"/>
      <c r="AK68" s="44"/>
    </row>
    <row r="69" spans="1:37" s="3" customFormat="1">
      <c r="A69" s="44"/>
      <c r="B69" s="44"/>
      <c r="C69" s="44"/>
      <c r="D69" s="44"/>
      <c r="E69" s="44"/>
      <c r="F69" s="44"/>
      <c r="G69" s="44"/>
      <c r="H69" s="44"/>
      <c r="I69" s="44"/>
      <c r="J69" s="44"/>
      <c r="K69" s="44"/>
      <c r="L69" s="44"/>
      <c r="M69" s="44"/>
      <c r="N69" s="44"/>
      <c r="O69" s="45"/>
      <c r="P69" s="152"/>
      <c r="Q69" s="82"/>
      <c r="R69" s="79"/>
      <c r="S69" s="44"/>
      <c r="V69" s="76"/>
      <c r="X69" s="76"/>
      <c r="Y69" s="76"/>
      <c r="Z69" s="76"/>
      <c r="AA69" s="76"/>
      <c r="AB69" s="76"/>
      <c r="AC69" s="76"/>
      <c r="AD69" s="76"/>
      <c r="AE69" s="76"/>
      <c r="AF69" s="44"/>
      <c r="AG69" s="44"/>
      <c r="AH69" s="44"/>
      <c r="AI69" s="44"/>
      <c r="AJ69" s="44"/>
      <c r="AK69" s="44"/>
    </row>
    <row r="70" spans="1:37" s="3" customFormat="1">
      <c r="A70" s="44"/>
      <c r="B70" s="44"/>
      <c r="C70" s="44"/>
      <c r="D70" s="44"/>
      <c r="E70" s="44"/>
      <c r="F70" s="44"/>
      <c r="G70" s="44"/>
      <c r="H70" s="44"/>
      <c r="I70" s="44"/>
      <c r="J70" s="44"/>
      <c r="K70" s="44"/>
      <c r="L70" s="44"/>
      <c r="M70" s="44"/>
      <c r="N70" s="44"/>
      <c r="O70" s="45"/>
      <c r="P70" s="152"/>
      <c r="Q70" s="82"/>
      <c r="R70" s="79"/>
      <c r="S70" s="44"/>
      <c r="V70" s="76"/>
      <c r="X70" s="76"/>
      <c r="Y70" s="76"/>
      <c r="Z70" s="76"/>
      <c r="AA70" s="76"/>
      <c r="AB70" s="76"/>
      <c r="AC70" s="76"/>
      <c r="AD70" s="76"/>
      <c r="AE70" s="76"/>
      <c r="AF70" s="44"/>
      <c r="AG70" s="44"/>
      <c r="AH70" s="44"/>
      <c r="AI70" s="44"/>
      <c r="AJ70" s="44"/>
      <c r="AK70" s="44"/>
    </row>
    <row r="71" spans="1:37" s="3" customFormat="1">
      <c r="A71" s="44"/>
      <c r="B71" s="44"/>
      <c r="C71" s="44"/>
      <c r="D71" s="44"/>
      <c r="E71" s="44"/>
      <c r="F71" s="44"/>
      <c r="G71" s="44"/>
      <c r="H71" s="44"/>
      <c r="I71" s="44"/>
      <c r="J71" s="44"/>
      <c r="K71" s="44"/>
      <c r="L71" s="44"/>
      <c r="M71" s="44"/>
      <c r="N71" s="44"/>
      <c r="O71" s="45"/>
      <c r="P71" s="152"/>
      <c r="Q71" s="82"/>
      <c r="R71" s="79"/>
      <c r="S71" s="44"/>
      <c r="V71" s="76"/>
      <c r="X71" s="76"/>
      <c r="Y71" s="76"/>
      <c r="Z71" s="76"/>
      <c r="AA71" s="76"/>
      <c r="AB71" s="76"/>
      <c r="AC71" s="76"/>
      <c r="AD71" s="76"/>
      <c r="AE71" s="76"/>
      <c r="AF71" s="44"/>
      <c r="AG71" s="44"/>
      <c r="AH71" s="44"/>
      <c r="AI71" s="44"/>
      <c r="AJ71" s="44"/>
      <c r="AK71" s="44"/>
    </row>
    <row r="72" spans="1:37" s="3" customFormat="1">
      <c r="A72" s="44"/>
      <c r="B72" s="44"/>
      <c r="C72" s="44"/>
      <c r="D72" s="44"/>
      <c r="E72" s="44"/>
      <c r="F72" s="44"/>
      <c r="G72" s="44"/>
      <c r="H72" s="44"/>
      <c r="I72" s="44"/>
      <c r="J72" s="44"/>
      <c r="K72" s="44"/>
      <c r="L72" s="44"/>
      <c r="M72" s="44"/>
      <c r="N72" s="44"/>
      <c r="O72" s="45"/>
      <c r="P72" s="152"/>
      <c r="Q72" s="82"/>
      <c r="R72" s="79"/>
      <c r="S72" s="44"/>
      <c r="V72" s="76"/>
      <c r="X72" s="76"/>
      <c r="Y72" s="76"/>
      <c r="Z72" s="76"/>
      <c r="AA72" s="76"/>
      <c r="AB72" s="76"/>
      <c r="AC72" s="76"/>
      <c r="AD72" s="76"/>
      <c r="AE72" s="76"/>
      <c r="AF72" s="44"/>
      <c r="AG72" s="44"/>
      <c r="AH72" s="44"/>
      <c r="AI72" s="44"/>
      <c r="AJ72" s="44"/>
      <c r="AK72" s="44"/>
    </row>
    <row r="94" spans="1:37" s="76" customFormat="1">
      <c r="A94" s="44"/>
      <c r="B94" s="44"/>
      <c r="C94" s="44"/>
      <c r="D94" s="44"/>
      <c r="E94" s="44"/>
      <c r="F94" s="44"/>
      <c r="G94" s="44"/>
      <c r="H94" s="44"/>
      <c r="I94" s="44"/>
      <c r="J94" s="44"/>
      <c r="K94" s="45"/>
      <c r="L94" s="44"/>
      <c r="M94" s="45"/>
      <c r="N94" s="44"/>
      <c r="O94" s="45"/>
      <c r="P94" s="152"/>
      <c r="Q94" s="82"/>
      <c r="R94" s="79"/>
      <c r="S94" s="44"/>
      <c r="T94" s="44"/>
      <c r="U94" s="44"/>
      <c r="W94" s="3"/>
      <c r="AF94" s="44"/>
      <c r="AG94" s="44"/>
      <c r="AH94" s="44"/>
      <c r="AI94" s="44"/>
      <c r="AJ94" s="44"/>
      <c r="AK94" s="44"/>
    </row>
    <row r="95" spans="1:37" s="76" customFormat="1">
      <c r="A95" s="44"/>
      <c r="B95" s="44"/>
      <c r="C95" s="44"/>
      <c r="D95" s="44"/>
      <c r="E95" s="44"/>
      <c r="F95" s="44"/>
      <c r="G95" s="44"/>
      <c r="H95" s="44"/>
      <c r="I95" s="44"/>
      <c r="J95" s="44"/>
      <c r="K95" s="45"/>
      <c r="L95" s="44"/>
      <c r="M95" s="45"/>
      <c r="N95" s="44"/>
      <c r="O95" s="45"/>
      <c r="P95" s="152"/>
      <c r="Q95" s="82"/>
      <c r="R95" s="79"/>
      <c r="S95" s="44"/>
      <c r="T95" s="44"/>
      <c r="U95" s="44"/>
      <c r="W95" s="3"/>
      <c r="AF95" s="44"/>
      <c r="AG95" s="44"/>
      <c r="AH95" s="44"/>
      <c r="AI95" s="44"/>
      <c r="AJ95" s="44"/>
      <c r="AK95" s="44"/>
    </row>
    <row r="96" spans="1:37" s="76" customFormat="1">
      <c r="A96" s="44"/>
      <c r="B96" s="44"/>
      <c r="C96" s="44"/>
      <c r="D96" s="44"/>
      <c r="E96" s="44"/>
      <c r="F96" s="44"/>
      <c r="G96" s="44"/>
      <c r="H96" s="44"/>
      <c r="I96" s="44"/>
      <c r="J96" s="44"/>
      <c r="K96" s="45"/>
      <c r="L96" s="44"/>
      <c r="M96" s="45"/>
      <c r="N96" s="44"/>
      <c r="O96" s="45"/>
      <c r="P96" s="152"/>
      <c r="Q96" s="82"/>
      <c r="R96" s="79"/>
      <c r="S96" s="44"/>
      <c r="T96" s="44"/>
      <c r="U96" s="44"/>
      <c r="W96" s="3"/>
      <c r="AF96" s="44"/>
      <c r="AG96" s="44"/>
      <c r="AH96" s="44"/>
      <c r="AI96" s="44"/>
      <c r="AJ96" s="44"/>
      <c r="AK96" s="44"/>
    </row>
    <row r="97" spans="1:37" s="76" customFormat="1">
      <c r="A97" s="44"/>
      <c r="B97" s="44"/>
      <c r="C97" s="44"/>
      <c r="D97" s="44"/>
      <c r="E97" s="44"/>
      <c r="F97" s="44"/>
      <c r="G97" s="44"/>
      <c r="H97" s="44"/>
      <c r="I97" s="44"/>
      <c r="J97" s="44"/>
      <c r="K97" s="45"/>
      <c r="L97" s="44"/>
      <c r="M97" s="45"/>
      <c r="N97" s="44"/>
      <c r="O97" s="45"/>
      <c r="P97" s="152"/>
      <c r="Q97" s="82"/>
      <c r="R97" s="79"/>
      <c r="S97" s="44"/>
      <c r="T97" s="44"/>
      <c r="U97" s="44"/>
      <c r="W97" s="3"/>
      <c r="AF97" s="44"/>
      <c r="AG97" s="44"/>
      <c r="AH97" s="44"/>
      <c r="AI97" s="44"/>
      <c r="AJ97" s="44"/>
      <c r="AK97" s="44"/>
    </row>
    <row r="98" spans="1:37" s="76" customFormat="1">
      <c r="A98" s="44"/>
      <c r="B98" s="44"/>
      <c r="C98" s="44"/>
      <c r="D98" s="44"/>
      <c r="E98" s="44"/>
      <c r="F98" s="44"/>
      <c r="G98" s="44"/>
      <c r="H98" s="44"/>
      <c r="I98" s="44"/>
      <c r="J98" s="44"/>
      <c r="K98" s="45"/>
      <c r="L98" s="44"/>
      <c r="M98" s="45"/>
      <c r="N98" s="44"/>
      <c r="O98" s="45"/>
      <c r="P98" s="152"/>
      <c r="Q98" s="82"/>
      <c r="R98" s="79"/>
      <c r="S98" s="44"/>
      <c r="T98" s="44"/>
      <c r="U98" s="44"/>
      <c r="W98" s="3"/>
      <c r="AF98" s="44"/>
      <c r="AG98" s="44"/>
      <c r="AH98" s="44"/>
      <c r="AI98" s="44"/>
      <c r="AJ98" s="44"/>
      <c r="AK98" s="44"/>
    </row>
    <row r="99" spans="1:37" s="76" customFormat="1">
      <c r="A99" s="44"/>
      <c r="B99" s="44"/>
      <c r="C99" s="44"/>
      <c r="D99" s="44"/>
      <c r="E99" s="44"/>
      <c r="F99" s="44"/>
      <c r="G99" s="44"/>
      <c r="H99" s="44"/>
      <c r="I99" s="44"/>
      <c r="J99" s="44"/>
      <c r="K99" s="45"/>
      <c r="L99" s="44"/>
      <c r="M99" s="45"/>
      <c r="N99" s="44"/>
      <c r="O99" s="45"/>
      <c r="P99" s="152"/>
      <c r="Q99" s="82"/>
      <c r="R99" s="79"/>
      <c r="S99" s="44"/>
      <c r="T99" s="44"/>
      <c r="U99" s="44"/>
      <c r="W99" s="3"/>
      <c r="AF99" s="44"/>
      <c r="AG99" s="44"/>
      <c r="AH99" s="44"/>
      <c r="AI99" s="44"/>
      <c r="AJ99" s="44"/>
      <c r="AK99" s="44"/>
    </row>
    <row r="100" spans="1:37" s="76" customFormat="1">
      <c r="A100" s="44"/>
      <c r="B100" s="44"/>
      <c r="C100" s="44"/>
      <c r="D100" s="44"/>
      <c r="E100" s="44"/>
      <c r="F100" s="44"/>
      <c r="G100" s="44"/>
      <c r="H100" s="44"/>
      <c r="I100" s="44"/>
      <c r="J100" s="44"/>
      <c r="K100" s="45"/>
      <c r="L100" s="44"/>
      <c r="M100" s="45"/>
      <c r="N100" s="44"/>
      <c r="O100" s="45"/>
      <c r="P100" s="152"/>
      <c r="Q100" s="82"/>
      <c r="R100" s="79"/>
      <c r="S100" s="44"/>
      <c r="T100" s="44"/>
      <c r="U100" s="44"/>
      <c r="W100" s="3"/>
      <c r="AF100" s="44"/>
      <c r="AG100" s="44"/>
      <c r="AH100" s="44"/>
      <c r="AI100" s="44"/>
      <c r="AJ100" s="44"/>
      <c r="AK100" s="44"/>
    </row>
    <row r="101" spans="1:37" s="76" customFormat="1">
      <c r="A101" s="44"/>
      <c r="B101" s="44"/>
      <c r="C101" s="44"/>
      <c r="D101" s="44"/>
      <c r="E101" s="44"/>
      <c r="F101" s="44"/>
      <c r="G101" s="44"/>
      <c r="H101" s="44"/>
      <c r="I101" s="44"/>
      <c r="J101" s="44"/>
      <c r="K101" s="45"/>
      <c r="L101" s="44"/>
      <c r="M101" s="45"/>
      <c r="N101" s="44"/>
      <c r="O101" s="45"/>
      <c r="P101" s="152"/>
      <c r="Q101" s="82"/>
      <c r="R101" s="79"/>
      <c r="S101" s="44"/>
      <c r="T101" s="44"/>
      <c r="U101" s="44"/>
      <c r="W101" s="3"/>
      <c r="AF101" s="44"/>
      <c r="AG101" s="44"/>
      <c r="AH101" s="44"/>
      <c r="AI101" s="44"/>
      <c r="AJ101" s="44"/>
      <c r="AK101" s="44"/>
    </row>
    <row r="102" spans="1:37" s="76" customFormat="1">
      <c r="A102" s="44"/>
      <c r="B102" s="44"/>
      <c r="C102" s="44"/>
      <c r="D102" s="44"/>
      <c r="E102" s="44"/>
      <c r="F102" s="44"/>
      <c r="G102" s="44"/>
      <c r="H102" s="44"/>
      <c r="I102" s="44"/>
      <c r="J102" s="44"/>
      <c r="K102" s="45"/>
      <c r="L102" s="44"/>
      <c r="M102" s="45"/>
      <c r="N102" s="44"/>
      <c r="O102" s="45"/>
      <c r="P102" s="152"/>
      <c r="Q102" s="82"/>
      <c r="R102" s="79"/>
      <c r="S102" s="44"/>
      <c r="T102" s="44"/>
      <c r="U102" s="44"/>
      <c r="W102" s="3"/>
      <c r="AF102" s="44"/>
      <c r="AG102" s="44"/>
      <c r="AH102" s="44"/>
      <c r="AI102" s="44"/>
      <c r="AJ102" s="44"/>
      <c r="AK102" s="44"/>
    </row>
    <row r="103" spans="1:37" s="76" customFormat="1">
      <c r="A103" s="44"/>
      <c r="B103" s="44"/>
      <c r="C103" s="44"/>
      <c r="D103" s="44"/>
      <c r="E103" s="44"/>
      <c r="F103" s="44"/>
      <c r="G103" s="44"/>
      <c r="H103" s="44"/>
      <c r="I103" s="44"/>
      <c r="J103" s="44"/>
      <c r="K103" s="45"/>
      <c r="L103" s="44"/>
      <c r="M103" s="45"/>
      <c r="N103" s="44"/>
      <c r="O103" s="45"/>
      <c r="P103" s="152"/>
      <c r="Q103" s="82"/>
      <c r="R103" s="79"/>
      <c r="S103" s="44"/>
      <c r="T103" s="44"/>
      <c r="U103" s="44"/>
      <c r="W103" s="3"/>
      <c r="AF103" s="44"/>
      <c r="AG103" s="44"/>
      <c r="AH103" s="44"/>
      <c r="AI103" s="44"/>
      <c r="AJ103" s="44"/>
      <c r="AK103" s="44"/>
    </row>
    <row r="104" spans="1:37" s="76" customFormat="1">
      <c r="A104" s="44"/>
      <c r="B104" s="44"/>
      <c r="C104" s="44"/>
      <c r="D104" s="44"/>
      <c r="E104" s="44"/>
      <c r="F104" s="44"/>
      <c r="G104" s="44"/>
      <c r="H104" s="44"/>
      <c r="I104" s="44"/>
      <c r="J104" s="44"/>
      <c r="K104" s="45"/>
      <c r="L104" s="44"/>
      <c r="M104" s="45"/>
      <c r="N104" s="44"/>
      <c r="O104" s="45"/>
      <c r="P104" s="152"/>
      <c r="Q104" s="82"/>
      <c r="R104" s="79"/>
      <c r="S104" s="44"/>
      <c r="T104" s="44"/>
      <c r="U104" s="44"/>
      <c r="W104" s="3"/>
      <c r="AF104" s="44"/>
      <c r="AG104" s="44"/>
      <c r="AH104" s="44"/>
      <c r="AI104" s="44"/>
      <c r="AJ104" s="44"/>
      <c r="AK104" s="44"/>
    </row>
    <row r="105" spans="1:37" s="76" customFormat="1">
      <c r="A105" s="44"/>
      <c r="B105" s="44"/>
      <c r="C105" s="44"/>
      <c r="D105" s="44"/>
      <c r="E105" s="44"/>
      <c r="F105" s="44"/>
      <c r="G105" s="44"/>
      <c r="H105" s="44"/>
      <c r="I105" s="44"/>
      <c r="J105" s="44"/>
      <c r="K105" s="45"/>
      <c r="L105" s="44"/>
      <c r="M105" s="45"/>
      <c r="N105" s="44"/>
      <c r="O105" s="45"/>
      <c r="P105" s="152"/>
      <c r="Q105" s="82"/>
      <c r="R105" s="79"/>
      <c r="S105" s="44"/>
      <c r="T105" s="44"/>
      <c r="U105" s="44"/>
      <c r="W105" s="3"/>
      <c r="AF105" s="44"/>
      <c r="AG105" s="44"/>
      <c r="AH105" s="44"/>
      <c r="AI105" s="44"/>
      <c r="AJ105" s="44"/>
      <c r="AK105" s="44"/>
    </row>
    <row r="106" spans="1:37" s="76" customFormat="1">
      <c r="A106" s="44"/>
      <c r="B106" s="44"/>
      <c r="C106" s="44"/>
      <c r="D106" s="44"/>
      <c r="E106" s="44"/>
      <c r="F106" s="44"/>
      <c r="G106" s="44"/>
      <c r="H106" s="44"/>
      <c r="I106" s="44"/>
      <c r="J106" s="44"/>
      <c r="K106" s="45"/>
      <c r="L106" s="44"/>
      <c r="M106" s="45"/>
      <c r="N106" s="44"/>
      <c r="O106" s="45"/>
      <c r="P106" s="152"/>
      <c r="Q106" s="82"/>
      <c r="R106" s="79"/>
      <c r="S106" s="44"/>
      <c r="T106" s="44"/>
      <c r="U106" s="44"/>
      <c r="W106" s="3"/>
      <c r="AF106" s="44"/>
      <c r="AG106" s="44"/>
      <c r="AH106" s="44"/>
      <c r="AI106" s="44"/>
      <c r="AJ106" s="44"/>
      <c r="AK106" s="44"/>
    </row>
    <row r="107" spans="1:37" s="76" customFormat="1">
      <c r="A107" s="44"/>
      <c r="B107" s="44"/>
      <c r="C107" s="44"/>
      <c r="D107" s="44"/>
      <c r="E107" s="44"/>
      <c r="F107" s="44"/>
      <c r="G107" s="44"/>
      <c r="H107" s="44"/>
      <c r="I107" s="44"/>
      <c r="J107" s="44"/>
      <c r="K107" s="45"/>
      <c r="L107" s="44"/>
      <c r="M107" s="45"/>
      <c r="N107" s="44"/>
      <c r="O107" s="45"/>
      <c r="P107" s="152"/>
      <c r="Q107" s="82"/>
      <c r="R107" s="79"/>
      <c r="S107" s="44"/>
      <c r="T107" s="44"/>
      <c r="U107" s="44"/>
      <c r="W107" s="3"/>
      <c r="AF107" s="44"/>
      <c r="AG107" s="44"/>
      <c r="AH107" s="44"/>
      <c r="AI107" s="44"/>
      <c r="AJ107" s="44"/>
      <c r="AK107" s="44"/>
    </row>
    <row r="108" spans="1:37" s="76" customFormat="1">
      <c r="A108" s="44"/>
      <c r="B108" s="44"/>
      <c r="C108" s="44"/>
      <c r="D108" s="44"/>
      <c r="E108" s="44"/>
      <c r="F108" s="44"/>
      <c r="G108" s="44"/>
      <c r="H108" s="44"/>
      <c r="I108" s="44"/>
      <c r="J108" s="44"/>
      <c r="K108" s="45"/>
      <c r="L108" s="44"/>
      <c r="M108" s="45"/>
      <c r="N108" s="44"/>
      <c r="O108" s="45"/>
      <c r="P108" s="152"/>
      <c r="Q108" s="82"/>
      <c r="R108" s="79"/>
      <c r="S108" s="44"/>
      <c r="T108" s="44"/>
      <c r="U108" s="44"/>
      <c r="W108" s="3"/>
      <c r="AF108" s="44"/>
      <c r="AG108" s="44"/>
      <c r="AH108" s="44"/>
      <c r="AI108" s="44"/>
      <c r="AJ108" s="44"/>
      <c r="AK108" s="44"/>
    </row>
    <row r="109" spans="1:37" s="76" customFormat="1">
      <c r="A109" s="44"/>
      <c r="B109" s="44"/>
      <c r="C109" s="44"/>
      <c r="D109" s="44"/>
      <c r="E109" s="44"/>
      <c r="F109" s="44"/>
      <c r="G109" s="44"/>
      <c r="H109" s="44"/>
      <c r="I109" s="44"/>
      <c r="J109" s="44"/>
      <c r="K109" s="45"/>
      <c r="L109" s="44"/>
      <c r="M109" s="45"/>
      <c r="N109" s="44"/>
      <c r="O109" s="45"/>
      <c r="P109" s="152"/>
      <c r="Q109" s="82"/>
      <c r="R109" s="79"/>
      <c r="S109" s="44"/>
      <c r="T109" s="44"/>
      <c r="U109" s="44"/>
      <c r="W109" s="3"/>
      <c r="AF109" s="44"/>
      <c r="AG109" s="44"/>
      <c r="AH109" s="44"/>
      <c r="AI109" s="44"/>
      <c r="AJ109" s="44"/>
      <c r="AK109" s="44"/>
    </row>
    <row r="110" spans="1:37" s="76" customFormat="1">
      <c r="A110" s="44"/>
      <c r="B110" s="44"/>
      <c r="C110" s="44"/>
      <c r="D110" s="44"/>
      <c r="E110" s="44"/>
      <c r="F110" s="44"/>
      <c r="G110" s="44"/>
      <c r="H110" s="44"/>
      <c r="I110" s="44"/>
      <c r="J110" s="44"/>
      <c r="K110" s="45"/>
      <c r="L110" s="44"/>
      <c r="M110" s="45"/>
      <c r="N110" s="44"/>
      <c r="O110" s="45"/>
      <c r="P110" s="152"/>
      <c r="Q110" s="82"/>
      <c r="R110" s="79"/>
      <c r="S110" s="44"/>
      <c r="T110" s="44"/>
      <c r="U110" s="44"/>
      <c r="W110" s="3"/>
      <c r="AF110" s="44"/>
      <c r="AG110" s="44"/>
      <c r="AH110" s="44"/>
      <c r="AI110" s="44"/>
      <c r="AJ110" s="44"/>
      <c r="AK110" s="44"/>
    </row>
    <row r="111" spans="1:37" s="76" customFormat="1">
      <c r="A111" s="44"/>
      <c r="B111" s="44"/>
      <c r="C111" s="44"/>
      <c r="D111" s="44"/>
      <c r="E111" s="44"/>
      <c r="F111" s="44"/>
      <c r="G111" s="44"/>
      <c r="H111" s="44"/>
      <c r="I111" s="44"/>
      <c r="J111" s="44"/>
      <c r="K111" s="45"/>
      <c r="L111" s="44"/>
      <c r="M111" s="45"/>
      <c r="N111" s="44"/>
      <c r="O111" s="45"/>
      <c r="P111" s="152"/>
      <c r="Q111" s="82"/>
      <c r="R111" s="79"/>
      <c r="S111" s="44"/>
      <c r="T111" s="44"/>
      <c r="U111" s="44"/>
      <c r="W111" s="3"/>
      <c r="AF111" s="44"/>
      <c r="AG111" s="44"/>
      <c r="AH111" s="44"/>
      <c r="AI111" s="44"/>
      <c r="AJ111" s="44"/>
      <c r="AK111" s="44"/>
    </row>
    <row r="112" spans="1:37" s="76" customFormat="1">
      <c r="A112" s="44"/>
      <c r="B112" s="44"/>
      <c r="C112" s="44"/>
      <c r="D112" s="44"/>
      <c r="E112" s="44"/>
      <c r="F112" s="44"/>
      <c r="G112" s="44"/>
      <c r="H112" s="44"/>
      <c r="I112" s="44"/>
      <c r="J112" s="44"/>
      <c r="K112" s="45"/>
      <c r="L112" s="44"/>
      <c r="M112" s="45"/>
      <c r="N112" s="44"/>
      <c r="O112" s="45"/>
      <c r="P112" s="152"/>
      <c r="Q112" s="82"/>
      <c r="R112" s="79"/>
      <c r="S112" s="44"/>
      <c r="T112" s="44"/>
      <c r="U112" s="44"/>
      <c r="W112" s="3"/>
      <c r="AF112" s="44"/>
      <c r="AG112" s="44"/>
      <c r="AH112" s="44"/>
      <c r="AI112" s="44"/>
      <c r="AJ112" s="44"/>
      <c r="AK112" s="44"/>
    </row>
    <row r="113" spans="1:37" s="76" customFormat="1">
      <c r="A113" s="44"/>
      <c r="B113" s="44"/>
      <c r="C113" s="44"/>
      <c r="D113" s="44"/>
      <c r="E113" s="44"/>
      <c r="F113" s="44"/>
      <c r="G113" s="44"/>
      <c r="H113" s="44"/>
      <c r="I113" s="44"/>
      <c r="J113" s="44"/>
      <c r="K113" s="45"/>
      <c r="L113" s="44"/>
      <c r="M113" s="45"/>
      <c r="N113" s="44"/>
      <c r="O113" s="45"/>
      <c r="P113" s="152"/>
      <c r="Q113" s="82"/>
      <c r="R113" s="79"/>
      <c r="S113" s="44"/>
      <c r="T113" s="44"/>
      <c r="U113" s="44"/>
      <c r="W113" s="3"/>
      <c r="AF113" s="44"/>
      <c r="AG113" s="44"/>
      <c r="AH113" s="44"/>
      <c r="AI113" s="44"/>
      <c r="AJ113" s="44"/>
      <c r="AK113" s="44"/>
    </row>
    <row r="114" spans="1:37" s="76" customFormat="1">
      <c r="A114" s="44"/>
      <c r="B114" s="44"/>
      <c r="C114" s="44"/>
      <c r="D114" s="44"/>
      <c r="E114" s="44"/>
      <c r="F114" s="44"/>
      <c r="G114" s="44"/>
      <c r="H114" s="44"/>
      <c r="I114" s="44"/>
      <c r="J114" s="44"/>
      <c r="K114" s="45"/>
      <c r="L114" s="44"/>
      <c r="M114" s="45"/>
      <c r="N114" s="44"/>
      <c r="O114" s="45"/>
      <c r="P114" s="152"/>
      <c r="Q114" s="82"/>
      <c r="R114" s="79"/>
      <c r="S114" s="44"/>
      <c r="T114" s="44"/>
      <c r="U114" s="44"/>
      <c r="W114" s="3"/>
      <c r="AF114" s="44"/>
      <c r="AG114" s="44"/>
      <c r="AH114" s="44"/>
      <c r="AI114" s="44"/>
      <c r="AJ114" s="44"/>
      <c r="AK114" s="44"/>
    </row>
    <row r="115" spans="1:37" s="76" customFormat="1">
      <c r="A115" s="44"/>
      <c r="B115" s="44"/>
      <c r="C115" s="44"/>
      <c r="D115" s="44"/>
      <c r="E115" s="44"/>
      <c r="F115" s="44"/>
      <c r="G115" s="44"/>
      <c r="H115" s="44"/>
      <c r="I115" s="44"/>
      <c r="J115" s="44"/>
      <c r="K115" s="45"/>
      <c r="L115" s="44"/>
      <c r="M115" s="45"/>
      <c r="N115" s="44"/>
      <c r="O115" s="45"/>
      <c r="P115" s="152"/>
      <c r="Q115" s="82"/>
      <c r="R115" s="79"/>
      <c r="S115" s="44"/>
      <c r="T115" s="44"/>
      <c r="U115" s="44"/>
      <c r="W115" s="3"/>
      <c r="AF115" s="44"/>
      <c r="AG115" s="44"/>
      <c r="AH115" s="44"/>
      <c r="AI115" s="44"/>
      <c r="AJ115" s="44"/>
      <c r="AK115" s="44"/>
    </row>
    <row r="116" spans="1:37" s="76" customFormat="1">
      <c r="A116" s="44"/>
      <c r="B116" s="44"/>
      <c r="C116" s="44"/>
      <c r="D116" s="44"/>
      <c r="E116" s="44"/>
      <c r="F116" s="44"/>
      <c r="G116" s="44"/>
      <c r="H116" s="44"/>
      <c r="I116" s="44"/>
      <c r="J116" s="44"/>
      <c r="K116" s="45"/>
      <c r="L116" s="44"/>
      <c r="M116" s="45"/>
      <c r="N116" s="44"/>
      <c r="O116" s="45"/>
      <c r="P116" s="152"/>
      <c r="Q116" s="82"/>
      <c r="R116" s="79"/>
      <c r="S116" s="44"/>
      <c r="T116" s="44"/>
      <c r="U116" s="44"/>
      <c r="W116" s="3"/>
      <c r="AF116" s="44"/>
      <c r="AG116" s="44"/>
      <c r="AH116" s="44"/>
      <c r="AI116" s="44"/>
      <c r="AJ116" s="44"/>
      <c r="AK116" s="44"/>
    </row>
    <row r="117" spans="1:37" s="76" customFormat="1">
      <c r="A117" s="44"/>
      <c r="B117" s="44"/>
      <c r="C117" s="44"/>
      <c r="D117" s="44"/>
      <c r="E117" s="44"/>
      <c r="F117" s="44"/>
      <c r="G117" s="44"/>
      <c r="H117" s="44"/>
      <c r="I117" s="44"/>
      <c r="J117" s="44"/>
      <c r="K117" s="45"/>
      <c r="L117" s="44"/>
      <c r="M117" s="45"/>
      <c r="N117" s="44"/>
      <c r="O117" s="45"/>
      <c r="P117" s="152"/>
      <c r="Q117" s="82"/>
      <c r="R117" s="79"/>
      <c r="S117" s="44"/>
      <c r="T117" s="44"/>
      <c r="U117" s="44"/>
      <c r="W117" s="3"/>
      <c r="AF117" s="44"/>
      <c r="AG117" s="44"/>
      <c r="AH117" s="44"/>
      <c r="AI117" s="44"/>
      <c r="AJ117" s="44"/>
      <c r="AK117" s="44"/>
    </row>
    <row r="118" spans="1:37" s="76" customFormat="1">
      <c r="A118" s="44"/>
      <c r="B118" s="44"/>
      <c r="C118" s="44"/>
      <c r="D118" s="44"/>
      <c r="E118" s="44"/>
      <c r="F118" s="44"/>
      <c r="G118" s="44"/>
      <c r="H118" s="44"/>
      <c r="I118" s="44"/>
      <c r="J118" s="44"/>
      <c r="K118" s="45"/>
      <c r="L118" s="44"/>
      <c r="M118" s="45"/>
      <c r="N118" s="44"/>
      <c r="O118" s="45"/>
      <c r="P118" s="152"/>
      <c r="Q118" s="82"/>
      <c r="R118" s="79"/>
      <c r="S118" s="44"/>
      <c r="T118" s="44"/>
      <c r="U118" s="44"/>
      <c r="W118" s="3"/>
      <c r="AF118" s="44"/>
      <c r="AG118" s="44"/>
      <c r="AH118" s="44"/>
      <c r="AI118" s="44"/>
      <c r="AJ118" s="44"/>
      <c r="AK118" s="44"/>
    </row>
    <row r="119" spans="1:37" s="76" customFormat="1">
      <c r="A119" s="44"/>
      <c r="B119" s="44"/>
      <c r="C119" s="44"/>
      <c r="D119" s="44"/>
      <c r="E119" s="44"/>
      <c r="F119" s="44"/>
      <c r="G119" s="44"/>
      <c r="H119" s="44"/>
      <c r="I119" s="44"/>
      <c r="J119" s="44"/>
      <c r="K119" s="45"/>
      <c r="L119" s="44"/>
      <c r="M119" s="45"/>
      <c r="N119" s="44"/>
      <c r="O119" s="45"/>
      <c r="P119" s="152"/>
      <c r="Q119" s="82"/>
      <c r="R119" s="79"/>
      <c r="S119" s="44"/>
      <c r="T119" s="44"/>
      <c r="U119" s="44"/>
      <c r="W119" s="3"/>
      <c r="AF119" s="44"/>
      <c r="AG119" s="44"/>
      <c r="AH119" s="44"/>
      <c r="AI119" s="44"/>
      <c r="AJ119" s="44"/>
      <c r="AK119" s="44"/>
    </row>
    <row r="120" spans="1:37" s="76" customFormat="1">
      <c r="A120" s="44"/>
      <c r="B120" s="44"/>
      <c r="C120" s="44"/>
      <c r="D120" s="44"/>
      <c r="E120" s="44"/>
      <c r="F120" s="44"/>
      <c r="G120" s="44"/>
      <c r="H120" s="44"/>
      <c r="I120" s="44"/>
      <c r="J120" s="44"/>
      <c r="K120" s="45"/>
      <c r="L120" s="44"/>
      <c r="M120" s="45"/>
      <c r="N120" s="44"/>
      <c r="O120" s="45"/>
      <c r="P120" s="152"/>
      <c r="Q120" s="82"/>
      <c r="R120" s="79"/>
      <c r="S120" s="44"/>
      <c r="T120" s="44"/>
      <c r="U120" s="44"/>
      <c r="W120" s="3"/>
      <c r="AF120" s="44"/>
      <c r="AG120" s="44"/>
      <c r="AH120" s="44"/>
      <c r="AI120" s="44"/>
      <c r="AJ120" s="44"/>
      <c r="AK120" s="44"/>
    </row>
    <row r="121" spans="1:37" s="76" customFormat="1">
      <c r="A121" s="44"/>
      <c r="B121" s="44"/>
      <c r="C121" s="44"/>
      <c r="D121" s="44"/>
      <c r="E121" s="44"/>
      <c r="F121" s="44"/>
      <c r="G121" s="44"/>
      <c r="H121" s="44"/>
      <c r="I121" s="44"/>
      <c r="J121" s="44"/>
      <c r="K121" s="45"/>
      <c r="L121" s="44"/>
      <c r="M121" s="45"/>
      <c r="N121" s="44"/>
      <c r="O121" s="45"/>
      <c r="P121" s="152"/>
      <c r="Q121" s="82"/>
      <c r="R121" s="79"/>
      <c r="S121" s="44"/>
      <c r="T121" s="44"/>
      <c r="U121" s="44"/>
      <c r="W121" s="3"/>
      <c r="AF121" s="44"/>
      <c r="AG121" s="44"/>
      <c r="AH121" s="44"/>
      <c r="AI121" s="44"/>
      <c r="AJ121" s="44"/>
      <c r="AK121" s="44"/>
    </row>
    <row r="122" spans="1:37" s="76" customFormat="1">
      <c r="A122" s="44"/>
      <c r="B122" s="44"/>
      <c r="C122" s="44"/>
      <c r="D122" s="44"/>
      <c r="E122" s="44"/>
      <c r="F122" s="44"/>
      <c r="G122" s="44"/>
      <c r="H122" s="44"/>
      <c r="I122" s="44"/>
      <c r="J122" s="44"/>
      <c r="K122" s="45"/>
      <c r="L122" s="44"/>
      <c r="M122" s="45"/>
      <c r="N122" s="44"/>
      <c r="O122" s="45"/>
      <c r="P122" s="152"/>
      <c r="Q122" s="82"/>
      <c r="R122" s="79"/>
      <c r="S122" s="44"/>
      <c r="T122" s="44"/>
      <c r="U122" s="44"/>
      <c r="W122" s="3"/>
      <c r="AF122" s="44"/>
      <c r="AG122" s="44"/>
      <c r="AH122" s="44"/>
      <c r="AI122" s="44"/>
      <c r="AJ122" s="44"/>
      <c r="AK122" s="44"/>
    </row>
    <row r="123" spans="1:37" s="76" customFormat="1">
      <c r="A123" s="44"/>
      <c r="B123" s="44"/>
      <c r="C123" s="44"/>
      <c r="D123" s="44"/>
      <c r="E123" s="44"/>
      <c r="F123" s="44"/>
      <c r="G123" s="44"/>
      <c r="H123" s="44"/>
      <c r="I123" s="44"/>
      <c r="J123" s="44"/>
      <c r="K123" s="45"/>
      <c r="L123" s="44"/>
      <c r="M123" s="45"/>
      <c r="N123" s="44"/>
      <c r="O123" s="45"/>
      <c r="P123" s="152"/>
      <c r="Q123" s="82"/>
      <c r="R123" s="79"/>
      <c r="S123" s="44"/>
      <c r="T123" s="44"/>
      <c r="U123" s="44"/>
      <c r="W123" s="3"/>
      <c r="AF123" s="44"/>
      <c r="AG123" s="44"/>
      <c r="AH123" s="44"/>
      <c r="AI123" s="44"/>
      <c r="AJ123" s="44"/>
      <c r="AK123" s="44"/>
    </row>
    <row r="124" spans="1:37" s="76" customFormat="1">
      <c r="A124" s="44"/>
      <c r="B124" s="44"/>
      <c r="C124" s="44"/>
      <c r="D124" s="44"/>
      <c r="E124" s="44"/>
      <c r="F124" s="44"/>
      <c r="G124" s="44"/>
      <c r="H124" s="44"/>
      <c r="I124" s="44"/>
      <c r="J124" s="44"/>
      <c r="K124" s="45"/>
      <c r="L124" s="44"/>
      <c r="M124" s="45"/>
      <c r="N124" s="44"/>
      <c r="O124" s="45"/>
      <c r="P124" s="152"/>
      <c r="Q124" s="82"/>
      <c r="R124" s="79"/>
      <c r="S124" s="44"/>
      <c r="T124" s="44"/>
      <c r="U124" s="44"/>
      <c r="W124" s="3"/>
      <c r="AF124" s="44"/>
      <c r="AG124" s="44"/>
      <c r="AH124" s="44"/>
      <c r="AI124" s="44"/>
      <c r="AJ124" s="44"/>
      <c r="AK124" s="44"/>
    </row>
    <row r="125" spans="1:37" s="76" customFormat="1">
      <c r="A125" s="44"/>
      <c r="B125" s="44"/>
      <c r="C125" s="44"/>
      <c r="D125" s="44"/>
      <c r="E125" s="44"/>
      <c r="F125" s="44"/>
      <c r="G125" s="44"/>
      <c r="H125" s="44"/>
      <c r="I125" s="44"/>
      <c r="J125" s="44"/>
      <c r="K125" s="45"/>
      <c r="L125" s="44"/>
      <c r="M125" s="45"/>
      <c r="N125" s="44"/>
      <c r="O125" s="45"/>
      <c r="P125" s="152"/>
      <c r="Q125" s="82"/>
      <c r="R125" s="79"/>
      <c r="S125" s="44"/>
      <c r="T125" s="44"/>
      <c r="U125" s="44"/>
      <c r="W125" s="3"/>
      <c r="AF125" s="44"/>
      <c r="AG125" s="44"/>
      <c r="AH125" s="44"/>
      <c r="AI125" s="44"/>
      <c r="AJ125" s="44"/>
      <c r="AK125" s="44"/>
    </row>
    <row r="126" spans="1:37" s="76" customFormat="1">
      <c r="A126" s="44"/>
      <c r="B126" s="44"/>
      <c r="C126" s="44"/>
      <c r="D126" s="44"/>
      <c r="E126" s="44"/>
      <c r="F126" s="44"/>
      <c r="G126" s="44"/>
      <c r="H126" s="44"/>
      <c r="I126" s="44"/>
      <c r="J126" s="44"/>
      <c r="K126" s="45"/>
      <c r="L126" s="44"/>
      <c r="M126" s="45"/>
      <c r="N126" s="44"/>
      <c r="O126" s="45"/>
      <c r="P126" s="152"/>
      <c r="Q126" s="82"/>
      <c r="R126" s="79"/>
      <c r="S126" s="44"/>
      <c r="T126" s="44"/>
      <c r="U126" s="44"/>
      <c r="W126" s="3"/>
      <c r="AF126" s="44"/>
      <c r="AG126" s="44"/>
      <c r="AH126" s="44"/>
      <c r="AI126" s="44"/>
      <c r="AJ126" s="44"/>
      <c r="AK126" s="44"/>
    </row>
    <row r="127" spans="1:37" s="76" customFormat="1">
      <c r="A127" s="44"/>
      <c r="B127" s="44"/>
      <c r="C127" s="44"/>
      <c r="D127" s="44"/>
      <c r="E127" s="44"/>
      <c r="F127" s="44"/>
      <c r="G127" s="44"/>
      <c r="H127" s="44"/>
      <c r="I127" s="44"/>
      <c r="J127" s="44"/>
      <c r="K127" s="45"/>
      <c r="L127" s="44"/>
      <c r="M127" s="45"/>
      <c r="N127" s="44"/>
      <c r="O127" s="45"/>
      <c r="P127" s="152"/>
      <c r="Q127" s="82"/>
      <c r="R127" s="79"/>
      <c r="S127" s="44"/>
      <c r="T127" s="44"/>
      <c r="U127" s="44"/>
      <c r="W127" s="3"/>
      <c r="AF127" s="44"/>
      <c r="AG127" s="44"/>
      <c r="AH127" s="44"/>
      <c r="AI127" s="44"/>
      <c r="AJ127" s="44"/>
      <c r="AK127" s="44"/>
    </row>
    <row r="128" spans="1:37" s="76" customFormat="1">
      <c r="A128" s="44"/>
      <c r="B128" s="44"/>
      <c r="C128" s="44"/>
      <c r="D128" s="44"/>
      <c r="E128" s="44"/>
      <c r="F128" s="44"/>
      <c r="G128" s="44"/>
      <c r="H128" s="44"/>
      <c r="I128" s="44"/>
      <c r="J128" s="44"/>
      <c r="K128" s="45"/>
      <c r="L128" s="44"/>
      <c r="M128" s="45"/>
      <c r="N128" s="44"/>
      <c r="O128" s="45"/>
      <c r="P128" s="152"/>
      <c r="Q128" s="82"/>
      <c r="R128" s="79"/>
      <c r="S128" s="44"/>
      <c r="T128" s="44"/>
      <c r="U128" s="44"/>
      <c r="W128" s="3"/>
      <c r="AF128" s="44"/>
      <c r="AG128" s="44"/>
      <c r="AH128" s="44"/>
      <c r="AI128" s="44"/>
      <c r="AJ128" s="44"/>
      <c r="AK128" s="44"/>
    </row>
    <row r="129" spans="1:37" s="76" customFormat="1">
      <c r="A129" s="44"/>
      <c r="B129" s="44"/>
      <c r="C129" s="44"/>
      <c r="D129" s="44"/>
      <c r="E129" s="44"/>
      <c r="F129" s="44"/>
      <c r="G129" s="44"/>
      <c r="H129" s="44"/>
      <c r="I129" s="44"/>
      <c r="J129" s="44"/>
      <c r="K129" s="45"/>
      <c r="L129" s="44"/>
      <c r="M129" s="45"/>
      <c r="N129" s="44"/>
      <c r="O129" s="45"/>
      <c r="P129" s="152"/>
      <c r="Q129" s="82"/>
      <c r="R129" s="79"/>
      <c r="S129" s="44"/>
      <c r="T129" s="44"/>
      <c r="U129" s="44"/>
      <c r="W129" s="3"/>
      <c r="AF129" s="44"/>
      <c r="AG129" s="44"/>
      <c r="AH129" s="44"/>
      <c r="AI129" s="44"/>
      <c r="AJ129" s="44"/>
      <c r="AK129" s="44"/>
    </row>
    <row r="130" spans="1:37" s="76" customFormat="1">
      <c r="A130" s="44"/>
      <c r="B130" s="44"/>
      <c r="C130" s="44"/>
      <c r="D130" s="44"/>
      <c r="E130" s="44"/>
      <c r="F130" s="44"/>
      <c r="G130" s="44"/>
      <c r="H130" s="44"/>
      <c r="I130" s="44"/>
      <c r="J130" s="44"/>
      <c r="K130" s="45"/>
      <c r="L130" s="44"/>
      <c r="M130" s="45"/>
      <c r="N130" s="44"/>
      <c r="O130" s="45"/>
      <c r="P130" s="152"/>
      <c r="Q130" s="82"/>
      <c r="R130" s="79"/>
      <c r="S130" s="44"/>
      <c r="T130" s="44"/>
      <c r="U130" s="44"/>
      <c r="W130" s="3"/>
      <c r="AF130" s="44"/>
      <c r="AG130" s="44"/>
      <c r="AH130" s="44"/>
      <c r="AI130" s="44"/>
      <c r="AJ130" s="44"/>
      <c r="AK130" s="44"/>
    </row>
    <row r="131" spans="1:37" s="76" customFormat="1">
      <c r="A131" s="44"/>
      <c r="B131" s="44"/>
      <c r="C131" s="44"/>
      <c r="D131" s="44"/>
      <c r="E131" s="44"/>
      <c r="F131" s="44"/>
      <c r="G131" s="44"/>
      <c r="H131" s="44"/>
      <c r="I131" s="44"/>
      <c r="J131" s="44"/>
      <c r="K131" s="45"/>
      <c r="L131" s="44"/>
      <c r="M131" s="45"/>
      <c r="N131" s="44"/>
      <c r="O131" s="45"/>
      <c r="P131" s="152"/>
      <c r="Q131" s="82"/>
      <c r="R131" s="79"/>
      <c r="S131" s="44"/>
      <c r="T131" s="44"/>
      <c r="U131" s="44"/>
      <c r="W131" s="3"/>
      <c r="AF131" s="44"/>
      <c r="AG131" s="44"/>
      <c r="AH131" s="44"/>
      <c r="AI131" s="44"/>
      <c r="AJ131" s="44"/>
      <c r="AK131" s="44"/>
    </row>
    <row r="132" spans="1:37" s="76" customFormat="1">
      <c r="A132" s="44"/>
      <c r="B132" s="44"/>
      <c r="C132" s="44"/>
      <c r="D132" s="44"/>
      <c r="E132" s="44"/>
      <c r="F132" s="44"/>
      <c r="G132" s="44"/>
      <c r="H132" s="44"/>
      <c r="I132" s="44"/>
      <c r="J132" s="44"/>
      <c r="K132" s="45"/>
      <c r="L132" s="44"/>
      <c r="M132" s="45"/>
      <c r="N132" s="44"/>
      <c r="O132" s="45"/>
      <c r="P132" s="152"/>
      <c r="Q132" s="82"/>
      <c r="R132" s="79"/>
      <c r="S132" s="44"/>
      <c r="T132" s="44"/>
      <c r="U132" s="44"/>
      <c r="W132" s="3"/>
      <c r="AF132" s="44"/>
      <c r="AG132" s="44"/>
      <c r="AH132" s="44"/>
      <c r="AI132" s="44"/>
      <c r="AJ132" s="44"/>
      <c r="AK132" s="44"/>
    </row>
  </sheetData>
  <mergeCells count="11">
    <mergeCell ref="C12:Q12"/>
    <mergeCell ref="T17:U17"/>
    <mergeCell ref="S29:U29"/>
    <mergeCell ref="A1:U1"/>
    <mergeCell ref="D5:I5"/>
    <mergeCell ref="D6:I6"/>
    <mergeCell ref="D7:H7"/>
    <mergeCell ref="T7:U7"/>
    <mergeCell ref="C10:Q10"/>
    <mergeCell ref="S10:U11"/>
    <mergeCell ref="C11:Q11"/>
  </mergeCells>
  <pageMargins left="0.75" right="0.75" top="1" bottom="1" header="0.5" footer="0.5"/>
  <pageSetup paperSize="9" orientation="portrait" horizontalDpi="0"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showGridLines="0" topLeftCell="A7" zoomScale="110" zoomScaleNormal="110" workbookViewId="0">
      <selection activeCell="U38" sqref="U38"/>
    </sheetView>
  </sheetViews>
  <sheetFormatPr defaultRowHeight="15"/>
  <cols>
    <col min="1" max="1" width="1.7109375" style="44" customWidth="1"/>
    <col min="2" max="2" width="5.7109375" style="44" customWidth="1"/>
    <col min="3" max="3" width="1.85546875" style="44" bestFit="1" customWidth="1"/>
    <col min="4" max="4" width="5.7109375" style="44" customWidth="1"/>
    <col min="5" max="5" width="1.85546875" style="44" bestFit="1" customWidth="1"/>
    <col min="6" max="6" width="4.7109375" style="44" customWidth="1"/>
    <col min="7" max="7" width="3.140625" style="44" bestFit="1"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2.140625" style="76" customWidth="1"/>
    <col min="23" max="23" width="17.42578125" style="76" customWidth="1"/>
    <col min="24" max="27" width="8.5703125" style="76" customWidth="1"/>
    <col min="28" max="28" width="9.7109375" style="76" customWidth="1"/>
    <col min="29" max="30" width="8.5703125" style="76" customWidth="1"/>
    <col min="31" max="31" width="8.28515625" style="76" customWidth="1"/>
    <col min="32" max="32" width="8.28515625" style="44" customWidth="1"/>
    <col min="33" max="16384" width="9.140625" style="44"/>
  </cols>
  <sheetData>
    <row r="1" spans="1:37">
      <c r="A1" s="258" t="s">
        <v>291</v>
      </c>
      <c r="B1" s="267"/>
      <c r="C1" s="267"/>
      <c r="D1" s="267"/>
      <c r="E1" s="267"/>
      <c r="F1" s="267"/>
      <c r="G1" s="267"/>
      <c r="H1" s="267"/>
      <c r="I1" s="260"/>
      <c r="J1" s="260"/>
      <c r="K1" s="260"/>
      <c r="L1" s="260"/>
      <c r="M1" s="260"/>
      <c r="N1" s="260"/>
      <c r="O1" s="260"/>
      <c r="P1" s="260"/>
      <c r="Q1" s="260"/>
      <c r="R1" s="260"/>
      <c r="S1" s="260"/>
      <c r="T1" s="260"/>
      <c r="U1" s="260"/>
    </row>
    <row r="2" spans="1:37" ht="15.75">
      <c r="U2" s="75" t="s">
        <v>238</v>
      </c>
    </row>
    <row r="3" spans="1:37" ht="15.75">
      <c r="A3" s="43" t="s">
        <v>72</v>
      </c>
      <c r="T3" s="44"/>
      <c r="U3" s="44"/>
      <c r="W3" s="234" t="s">
        <v>345</v>
      </c>
      <c r="X3" s="69" t="s">
        <v>348</v>
      </c>
      <c r="Y3" s="4"/>
    </row>
    <row r="4" spans="1:37" ht="15.75">
      <c r="A4" s="43"/>
      <c r="S4"/>
      <c r="T4"/>
      <c r="U4"/>
      <c r="W4" s="235" t="s">
        <v>346</v>
      </c>
      <c r="X4" s="69"/>
      <c r="Y4" s="3"/>
    </row>
    <row r="5" spans="1:37" ht="14.25" customHeight="1">
      <c r="A5" s="44" t="s">
        <v>2</v>
      </c>
      <c r="D5" s="296" t="s">
        <v>74</v>
      </c>
      <c r="E5" s="297"/>
      <c r="F5" s="297"/>
      <c r="G5" s="297"/>
      <c r="H5" s="297"/>
      <c r="I5" s="297"/>
      <c r="T5" s="44"/>
      <c r="U5" s="44"/>
      <c r="W5" s="236" t="s">
        <v>347</v>
      </c>
      <c r="X5" s="69" t="s">
        <v>348</v>
      </c>
      <c r="Y5" s="3"/>
    </row>
    <row r="6" spans="1:37" ht="14.25" customHeight="1">
      <c r="A6" s="44" t="s">
        <v>4</v>
      </c>
      <c r="D6" s="296" t="s">
        <v>239</v>
      </c>
      <c r="E6" s="297"/>
      <c r="F6" s="297"/>
      <c r="G6" s="297"/>
      <c r="H6" s="297"/>
      <c r="I6" s="297"/>
      <c r="T6" s="44"/>
      <c r="U6" s="44"/>
    </row>
    <row r="7" spans="1:37" ht="14.25" customHeight="1">
      <c r="A7" s="44" t="s">
        <v>6</v>
      </c>
      <c r="D7" s="303" t="s">
        <v>240</v>
      </c>
      <c r="E7" s="303"/>
      <c r="F7" s="303"/>
      <c r="G7" s="303"/>
      <c r="H7" s="303"/>
      <c r="I7" s="260"/>
      <c r="J7" s="260"/>
      <c r="K7" s="260"/>
      <c r="L7" s="260"/>
      <c r="M7" s="260"/>
      <c r="N7" s="260"/>
      <c r="O7" s="260"/>
      <c r="P7" s="260"/>
      <c r="S7" s="77" t="s">
        <v>8</v>
      </c>
      <c r="T7" s="298">
        <f>'TD-SH-PA'!I7</f>
        <v>41639</v>
      </c>
      <c r="U7" s="269"/>
      <c r="V7" s="44"/>
      <c r="W7" s="156"/>
    </row>
    <row r="8" spans="1:37" ht="15.75">
      <c r="A8" s="43"/>
    </row>
    <row r="9" spans="1:37" ht="12" customHeight="1">
      <c r="A9" s="5" t="s">
        <v>80</v>
      </c>
      <c r="B9" s="3"/>
      <c r="C9" s="10"/>
      <c r="D9" s="10"/>
      <c r="E9" s="3"/>
      <c r="F9" s="10"/>
      <c r="G9" s="10"/>
      <c r="H9" s="10"/>
      <c r="K9" s="44"/>
      <c r="M9" s="44"/>
      <c r="O9" s="44"/>
      <c r="P9" s="44"/>
      <c r="Q9" s="44"/>
      <c r="S9" s="78" t="s">
        <v>170</v>
      </c>
    </row>
    <row r="10" spans="1:37" ht="12" customHeight="1">
      <c r="A10" s="47" t="s">
        <v>11</v>
      </c>
      <c r="C10" s="273" t="str">
        <f>'TD-SH-PA'!C10</f>
        <v>vAConsult</v>
      </c>
      <c r="D10" s="274"/>
      <c r="E10" s="274"/>
      <c r="F10" s="274"/>
      <c r="G10" s="274"/>
      <c r="H10" s="274"/>
      <c r="I10" s="274"/>
      <c r="J10" s="274"/>
      <c r="K10" s="274"/>
      <c r="L10" s="274"/>
      <c r="M10" s="274"/>
      <c r="N10" s="274"/>
      <c r="O10" s="274"/>
      <c r="P10" s="274"/>
      <c r="Q10" s="269"/>
      <c r="S10" s="299" t="s">
        <v>171</v>
      </c>
      <c r="T10" s="300"/>
      <c r="U10" s="300"/>
      <c r="W10" s="156"/>
    </row>
    <row r="11" spans="1:37" ht="12" customHeight="1">
      <c r="A11" s="10" t="s">
        <v>12</v>
      </c>
      <c r="C11" s="273" t="str">
        <f>'TD-SH-PA'!C11</f>
        <v>Solar space heater</v>
      </c>
      <c r="D11" s="274"/>
      <c r="E11" s="274"/>
      <c r="F11" s="274"/>
      <c r="G11" s="274"/>
      <c r="H11" s="274"/>
      <c r="I11" s="274"/>
      <c r="J11" s="274"/>
      <c r="K11" s="274"/>
      <c r="L11" s="274"/>
      <c r="M11" s="274"/>
      <c r="N11" s="274"/>
      <c r="O11" s="274"/>
      <c r="P11" s="274"/>
      <c r="Q11" s="269"/>
      <c r="S11" s="301"/>
      <c r="T11" s="301"/>
      <c r="U11" s="301"/>
      <c r="W11" s="156"/>
    </row>
    <row r="12" spans="1:37" ht="12" customHeight="1">
      <c r="A12" s="47" t="s">
        <v>13</v>
      </c>
      <c r="C12" s="273" t="str">
        <f>'TD-SH-PA'!C12</f>
        <v>Mark VI</v>
      </c>
      <c r="D12" s="274"/>
      <c r="E12" s="274"/>
      <c r="F12" s="274"/>
      <c r="G12" s="274"/>
      <c r="H12" s="274"/>
      <c r="I12" s="274"/>
      <c r="J12" s="274"/>
      <c r="K12" s="274"/>
      <c r="L12" s="274"/>
      <c r="M12" s="274"/>
      <c r="N12" s="274"/>
      <c r="O12" s="274"/>
      <c r="P12" s="274"/>
      <c r="Q12" s="269"/>
      <c r="S12" s="80" t="s">
        <v>172</v>
      </c>
      <c r="T12" s="81"/>
      <c r="U12" s="81"/>
      <c r="W12" s="156"/>
    </row>
    <row r="13" spans="1:37" ht="12" customHeight="1">
      <c r="B13" s="78"/>
      <c r="D13" s="6"/>
      <c r="E13" s="87"/>
      <c r="F13" s="87"/>
      <c r="G13" s="87"/>
      <c r="H13" s="87"/>
      <c r="I13" s="87"/>
      <c r="J13" s="87"/>
      <c r="L13" s="78"/>
      <c r="M13" s="82"/>
      <c r="N13" s="87"/>
      <c r="O13" s="82"/>
      <c r="P13" s="113"/>
      <c r="S13" s="80" t="s">
        <v>173</v>
      </c>
      <c r="T13" s="81"/>
      <c r="U13" s="81"/>
      <c r="AG13" s="45"/>
      <c r="AI13" s="45"/>
      <c r="AJ13" s="152"/>
      <c r="AK13" s="77"/>
    </row>
    <row r="14" spans="1:37" ht="12" customHeight="1">
      <c r="B14" s="78"/>
      <c r="D14" s="6"/>
      <c r="E14" s="87"/>
      <c r="F14" s="87"/>
      <c r="G14" s="87"/>
      <c r="H14" s="87"/>
      <c r="I14" s="87"/>
      <c r="J14" s="87"/>
      <c r="L14" s="78"/>
      <c r="M14" s="82"/>
      <c r="N14" s="87"/>
      <c r="O14" s="82"/>
      <c r="P14" s="113"/>
      <c r="S14" s="84" t="s">
        <v>174</v>
      </c>
      <c r="T14" s="85"/>
      <c r="U14" s="85"/>
      <c r="AG14" s="45"/>
      <c r="AI14" s="45"/>
      <c r="AJ14" s="152"/>
      <c r="AK14" s="77"/>
    </row>
    <row r="15" spans="1:37" ht="12" customHeight="1">
      <c r="A15" s="219" t="s">
        <v>332</v>
      </c>
      <c r="B15" s="86" t="s">
        <v>241</v>
      </c>
      <c r="C15" s="87"/>
      <c r="D15" s="87"/>
      <c r="E15" s="87"/>
      <c r="F15" s="87"/>
      <c r="G15" s="87"/>
      <c r="H15" s="87"/>
      <c r="I15" s="87"/>
      <c r="J15" s="87"/>
      <c r="K15" s="82"/>
      <c r="L15" s="87"/>
      <c r="M15" s="82"/>
      <c r="N15" s="87"/>
      <c r="O15" s="82"/>
      <c r="P15" s="88" t="s">
        <v>176</v>
      </c>
      <c r="S15" s="89" t="s">
        <v>177</v>
      </c>
      <c r="T15" s="90"/>
      <c r="U15" s="90"/>
    </row>
    <row r="16" spans="1:37" ht="13.5" customHeight="1">
      <c r="C16" s="87"/>
      <c r="D16" s="87"/>
      <c r="E16" s="87"/>
      <c r="F16" s="87"/>
      <c r="G16" s="87"/>
      <c r="H16" s="87"/>
      <c r="I16" s="87"/>
      <c r="J16" s="87"/>
      <c r="K16" s="91" t="s">
        <v>242</v>
      </c>
      <c r="L16" s="206">
        <f>'TD-SH-PA'!E21</f>
        <v>20</v>
      </c>
      <c r="M16" s="44" t="s">
        <v>179</v>
      </c>
      <c r="O16" s="92" t="s">
        <v>180</v>
      </c>
      <c r="P16" s="207">
        <f>'TD-SH-PA'!E20</f>
        <v>98</v>
      </c>
      <c r="Q16" s="82" t="s">
        <v>29</v>
      </c>
      <c r="S16" s="93"/>
      <c r="T16" s="94"/>
      <c r="U16" s="94"/>
      <c r="W16" s="156"/>
      <c r="Y16" s="44"/>
      <c r="Z16" s="44"/>
      <c r="AA16" s="44"/>
    </row>
    <row r="17" spans="1:31" ht="12" customHeight="1">
      <c r="A17" s="87"/>
      <c r="B17" s="83"/>
      <c r="C17" s="83"/>
      <c r="D17" s="83"/>
      <c r="E17" s="83"/>
      <c r="F17" s="83"/>
      <c r="G17" s="83"/>
      <c r="H17" s="83"/>
      <c r="I17" s="83"/>
      <c r="J17" s="83"/>
      <c r="K17" s="95"/>
      <c r="L17" s="83"/>
      <c r="M17" s="96"/>
      <c r="N17" s="83"/>
      <c r="O17" s="97"/>
      <c r="P17" s="98"/>
      <c r="S17" s="93"/>
      <c r="T17" s="293" t="s">
        <v>181</v>
      </c>
      <c r="U17" s="294"/>
      <c r="X17" s="44"/>
      <c r="Y17" s="44"/>
      <c r="Z17" s="44"/>
      <c r="AA17" s="44"/>
    </row>
    <row r="18" spans="1:31" ht="12" customHeight="1" thickBot="1">
      <c r="A18" s="219" t="str">
        <f>IF('TD-SH-PA'!E25="Yes","X","")</f>
        <v>X</v>
      </c>
      <c r="B18" s="86" t="s">
        <v>182</v>
      </c>
      <c r="C18" s="87"/>
      <c r="D18" s="87"/>
      <c r="E18" s="87"/>
      <c r="F18" s="87"/>
      <c r="G18" s="87"/>
      <c r="H18" s="87"/>
      <c r="I18" s="87"/>
      <c r="J18" s="87"/>
      <c r="K18" s="82"/>
      <c r="L18" s="45"/>
      <c r="M18" s="82"/>
      <c r="N18" s="87"/>
      <c r="O18" s="82"/>
      <c r="P18" s="88" t="s">
        <v>183</v>
      </c>
      <c r="S18" s="93"/>
      <c r="T18" s="99" t="s">
        <v>184</v>
      </c>
      <c r="U18" s="100" t="s">
        <v>183</v>
      </c>
      <c r="X18" s="44"/>
      <c r="Y18" s="44"/>
      <c r="Z18" s="44"/>
      <c r="AA18" s="44"/>
    </row>
    <row r="19" spans="1:31" ht="12" customHeight="1" thickTop="1" thickBot="1">
      <c r="A19" s="101"/>
      <c r="B19"/>
      <c r="C19" s="87"/>
      <c r="D19" s="87"/>
      <c r="E19" s="87"/>
      <c r="F19" s="87"/>
      <c r="G19" s="87"/>
      <c r="J19" s="87"/>
      <c r="K19" s="91" t="s">
        <v>185</v>
      </c>
      <c r="L19" s="208" t="str">
        <f>IF(A18="X",'TD-SH-PA'!E26,"n.a.")</f>
        <v>VIII</v>
      </c>
      <c r="M19" s="44"/>
      <c r="N19" s="102"/>
      <c r="O19" s="103" t="s">
        <v>186</v>
      </c>
      <c r="P19" s="209">
        <f>IF(A18="X",VLOOKUP(L19,T19:U26,2,TRUE),0)</f>
        <v>5</v>
      </c>
      <c r="Q19" s="82" t="s">
        <v>29</v>
      </c>
      <c r="S19" s="93"/>
      <c r="T19" s="104" t="s">
        <v>131</v>
      </c>
      <c r="U19" s="105">
        <v>1</v>
      </c>
      <c r="W19" s="156"/>
      <c r="X19" s="44"/>
      <c r="Y19" s="44"/>
      <c r="Z19" s="44"/>
      <c r="AA19" s="44"/>
    </row>
    <row r="20" spans="1:31" s="87" customFormat="1" ht="12" customHeight="1" thickTop="1">
      <c r="B20" s="83"/>
      <c r="C20" s="83"/>
      <c r="D20" s="83"/>
      <c r="E20" s="83"/>
      <c r="F20" s="83"/>
      <c r="G20" s="83"/>
      <c r="H20" s="83"/>
      <c r="I20" s="83"/>
      <c r="J20" s="83"/>
      <c r="K20" s="95"/>
      <c r="L20" s="83"/>
      <c r="M20" s="95"/>
      <c r="N20" s="83"/>
      <c r="O20" s="95"/>
      <c r="P20" s="98"/>
      <c r="Q20" s="82"/>
      <c r="R20" s="79"/>
      <c r="S20" s="93"/>
      <c r="T20" s="106" t="s">
        <v>132</v>
      </c>
      <c r="U20" s="107">
        <v>2</v>
      </c>
      <c r="V20" s="76"/>
      <c r="W20" s="76"/>
      <c r="AB20" s="76"/>
      <c r="AC20" s="76"/>
      <c r="AD20" s="76"/>
      <c r="AE20" s="76"/>
    </row>
    <row r="21" spans="1:31" ht="12" customHeight="1">
      <c r="A21" s="220" t="str">
        <f>IF('TD-SH-PA'!E28="Yes","X","")</f>
        <v>X</v>
      </c>
      <c r="B21" s="86" t="s">
        <v>187</v>
      </c>
      <c r="C21" s="87"/>
      <c r="D21" s="87"/>
      <c r="E21" s="87"/>
      <c r="F21" s="87"/>
      <c r="G21" s="87"/>
      <c r="H21" s="87"/>
      <c r="I21" s="87"/>
      <c r="J21" s="92" t="s">
        <v>243</v>
      </c>
      <c r="K21" s="82"/>
      <c r="M21" s="82"/>
      <c r="N21" s="92"/>
      <c r="O21" s="82"/>
      <c r="P21" s="44"/>
      <c r="S21" s="93"/>
      <c r="T21" s="109" t="s">
        <v>133</v>
      </c>
      <c r="U21" s="110">
        <v>1.5</v>
      </c>
      <c r="X21" s="44"/>
      <c r="Y21" s="44"/>
      <c r="Z21" s="44"/>
      <c r="AA21" s="44"/>
    </row>
    <row r="22" spans="1:31" ht="12" customHeight="1" thickBot="1">
      <c r="A22" s="86"/>
      <c r="B22"/>
      <c r="C22" s="87"/>
      <c r="D22" s="87"/>
      <c r="E22" s="87"/>
      <c r="F22" s="87"/>
      <c r="G22" s="87"/>
      <c r="H22" s="87"/>
      <c r="I22" s="87"/>
      <c r="J22" s="91"/>
      <c r="K22" s="82"/>
      <c r="L22" s="103" t="s">
        <v>189</v>
      </c>
      <c r="M22" s="82"/>
      <c r="N22" s="103" t="s">
        <v>211</v>
      </c>
      <c r="O22" s="82"/>
      <c r="P22" s="88" t="s">
        <v>190</v>
      </c>
      <c r="S22" s="93"/>
      <c r="T22" s="109" t="s">
        <v>134</v>
      </c>
      <c r="U22" s="110">
        <v>2</v>
      </c>
      <c r="X22" s="44"/>
      <c r="Y22" s="44"/>
      <c r="Z22" s="44"/>
      <c r="AA22" s="44"/>
    </row>
    <row r="23" spans="1:31" ht="12.75" customHeight="1" thickTop="1" thickBot="1">
      <c r="A23" s="87"/>
      <c r="B23" s="87"/>
      <c r="E23" s="91" t="s">
        <v>213</v>
      </c>
      <c r="F23" s="206">
        <f>IF(A21="X",'TD-SH-PA'!E30,"n.a.")</f>
        <v>15</v>
      </c>
      <c r="G23" s="44" t="s">
        <v>179</v>
      </c>
      <c r="I23" s="111" t="s">
        <v>191</v>
      </c>
      <c r="J23" s="215">
        <f>IF(A21="X",'TD-SH-PA'!E29,"n.a.")</f>
        <v>85</v>
      </c>
      <c r="K23" s="103" t="s">
        <v>33</v>
      </c>
      <c r="L23" s="210">
        <f>P16</f>
        <v>98</v>
      </c>
      <c r="M23" s="103" t="s">
        <v>192</v>
      </c>
      <c r="N23" s="211">
        <f>IF(A21="X",IF(F24="Yes",Z31,Y31),"n.a.")</f>
        <v>5.720116618075366E-3</v>
      </c>
      <c r="O23" s="103" t="s">
        <v>193</v>
      </c>
      <c r="P23" s="209">
        <f>IF(A21="X",(J23-L23)*N23,0)</f>
        <v>-7.4361516034979758E-2</v>
      </c>
      <c r="Q23" s="82" t="s">
        <v>29</v>
      </c>
      <c r="S23" s="112"/>
      <c r="T23" s="109" t="s">
        <v>135</v>
      </c>
      <c r="U23" s="110">
        <v>3</v>
      </c>
      <c r="W23" s="156"/>
      <c r="X23" s="44"/>
      <c r="Y23" s="44"/>
      <c r="Z23" s="44"/>
      <c r="AA23" s="44"/>
    </row>
    <row r="24" spans="1:31" ht="12" customHeight="1" thickTop="1">
      <c r="A24" s="87"/>
      <c r="B24" s="87"/>
      <c r="E24" s="77" t="s">
        <v>215</v>
      </c>
      <c r="F24" s="214" t="str">
        <f>IF(A21="X",'TD-SH-PA'!E31,"n.a.")</f>
        <v>Yes</v>
      </c>
      <c r="I24" s="111"/>
      <c r="J24" s="115"/>
      <c r="K24" s="103"/>
      <c r="L24" s="133"/>
      <c r="M24" s="103"/>
      <c r="N24" s="87"/>
      <c r="O24" s="103"/>
      <c r="P24" s="133"/>
      <c r="S24" s="93"/>
      <c r="T24" s="109" t="s">
        <v>130</v>
      </c>
      <c r="U24" s="110">
        <v>4</v>
      </c>
      <c r="X24" s="44"/>
      <c r="Y24" s="44"/>
      <c r="Z24" s="44"/>
      <c r="AA24" s="44"/>
    </row>
    <row r="25" spans="1:31" s="87" customFormat="1" ht="12" customHeight="1">
      <c r="B25" s="83"/>
      <c r="C25" s="83"/>
      <c r="D25" s="83"/>
      <c r="E25" s="83"/>
      <c r="F25" s="83"/>
      <c r="G25" s="83"/>
      <c r="H25" s="83"/>
      <c r="I25" s="83"/>
      <c r="J25" s="83"/>
      <c r="K25" s="95"/>
      <c r="L25" s="83"/>
      <c r="M25" s="95"/>
      <c r="N25" s="83"/>
      <c r="O25" s="95"/>
      <c r="P25" s="98"/>
      <c r="Q25" s="82"/>
      <c r="R25" s="79"/>
      <c r="S25" s="93"/>
      <c r="T25" s="109" t="s">
        <v>136</v>
      </c>
      <c r="U25" s="110">
        <v>3.5</v>
      </c>
      <c r="V25" s="76"/>
      <c r="W25" s="76"/>
      <c r="AB25" s="76"/>
      <c r="AC25" s="76"/>
      <c r="AD25" s="76"/>
      <c r="AE25" s="76"/>
    </row>
    <row r="26" spans="1:31" ht="12" customHeight="1">
      <c r="A26" s="220" t="str">
        <f>IF('TD-SH-PA'!E34="Yes","X","")</f>
        <v>X</v>
      </c>
      <c r="B26" s="101" t="s">
        <v>194</v>
      </c>
      <c r="C26" s="87"/>
      <c r="D26" s="87"/>
      <c r="E26" s="87"/>
      <c r="F26" s="87"/>
      <c r="G26" s="87"/>
      <c r="H26" s="87"/>
      <c r="I26" s="87"/>
      <c r="J26" s="87"/>
      <c r="K26" s="82"/>
      <c r="L26" s="87"/>
      <c r="M26" s="82"/>
      <c r="N26" s="87"/>
      <c r="O26" s="82"/>
      <c r="P26" s="113"/>
      <c r="S26" s="93"/>
      <c r="T26" s="109" t="s">
        <v>137</v>
      </c>
      <c r="U26" s="110">
        <v>5</v>
      </c>
      <c r="X26" s="44"/>
      <c r="Y26" s="44"/>
      <c r="Z26" s="44"/>
      <c r="AA26" s="44"/>
    </row>
    <row r="27" spans="1:31" ht="13.5" customHeight="1">
      <c r="A27" s="87"/>
      <c r="C27" s="87"/>
      <c r="D27" s="91" t="s">
        <v>195</v>
      </c>
      <c r="E27" s="87"/>
      <c r="F27" s="87"/>
      <c r="G27" s="87"/>
      <c r="I27" s="87"/>
      <c r="J27" s="87"/>
      <c r="K27" s="82"/>
      <c r="L27" s="91" t="s">
        <v>196</v>
      </c>
      <c r="M27" s="82"/>
      <c r="N27" s="82" t="s">
        <v>197</v>
      </c>
      <c r="O27" s="82"/>
      <c r="P27" s="113"/>
      <c r="S27" s="93"/>
      <c r="T27" s="93"/>
      <c r="U27" s="93"/>
      <c r="X27" s="44"/>
      <c r="Y27" s="44"/>
      <c r="Z27" s="44"/>
      <c r="AA27" s="44"/>
    </row>
    <row r="28" spans="1:31" ht="12" customHeight="1">
      <c r="A28" s="87"/>
      <c r="B28" s="87"/>
      <c r="C28" s="87"/>
      <c r="E28" s="87"/>
      <c r="F28" s="87"/>
      <c r="G28" s="87"/>
      <c r="H28" s="91" t="s">
        <v>198</v>
      </c>
      <c r="I28" s="87"/>
      <c r="J28" s="87"/>
      <c r="K28" s="82"/>
      <c r="M28" s="82"/>
      <c r="N28" s="217" t="str">
        <f>IF(A26="X",'TD-SH-PA'!E38,"n.a.")</f>
        <v>C</v>
      </c>
      <c r="O28" s="82"/>
      <c r="P28" s="113"/>
      <c r="S28" s="302" t="s">
        <v>244</v>
      </c>
      <c r="T28" s="294"/>
      <c r="U28" s="294"/>
      <c r="X28" s="44"/>
      <c r="Y28" s="44"/>
      <c r="Z28" s="44"/>
      <c r="AA28" s="44"/>
    </row>
    <row r="29" spans="1:31" ht="12" customHeight="1" thickBot="1">
      <c r="A29" s="87"/>
      <c r="B29" s="91" t="s">
        <v>199</v>
      </c>
      <c r="C29" s="91"/>
      <c r="D29" s="91"/>
      <c r="E29" s="91"/>
      <c r="F29" s="91" t="s">
        <v>200</v>
      </c>
      <c r="G29" s="91"/>
      <c r="H29" s="91"/>
      <c r="I29" s="91"/>
      <c r="J29" s="91"/>
      <c r="K29" s="91"/>
      <c r="L29" s="91"/>
      <c r="M29" s="82"/>
      <c r="N29" s="114" t="s">
        <v>201</v>
      </c>
      <c r="O29" s="82"/>
      <c r="P29" s="88" t="s">
        <v>202</v>
      </c>
      <c r="Q29" s="87"/>
      <c r="R29" s="115"/>
      <c r="S29" s="118" t="s">
        <v>245</v>
      </c>
      <c r="T29" s="119" t="s">
        <v>208</v>
      </c>
      <c r="U29" s="119" t="s">
        <v>209</v>
      </c>
      <c r="X29" s="3" t="s">
        <v>336</v>
      </c>
      <c r="AA29" s="44"/>
    </row>
    <row r="30" spans="1:31" ht="12" customHeight="1" thickTop="1" thickBot="1">
      <c r="A30" s="92" t="s">
        <v>191</v>
      </c>
      <c r="B30" s="212">
        <f>294/(11*L16)</f>
        <v>1.3363636363636364</v>
      </c>
      <c r="C30" s="116" t="s">
        <v>204</v>
      </c>
      <c r="D30" s="213">
        <f>IF(A26="X",'TD-SH-PA'!E35,"n.a.")</f>
        <v>10</v>
      </c>
      <c r="E30" s="116" t="s">
        <v>186</v>
      </c>
      <c r="F30" s="212">
        <f>115/(11*L16)</f>
        <v>0.52272727272727271</v>
      </c>
      <c r="G30" s="117" t="s">
        <v>204</v>
      </c>
      <c r="H30" s="214">
        <f>IF(A26="X",'TD-SH-PA'!E37,"n.a.")</f>
        <v>0.5</v>
      </c>
      <c r="I30" s="117" t="s">
        <v>192</v>
      </c>
      <c r="J30" s="115">
        <v>0.7</v>
      </c>
      <c r="K30" s="117" t="s">
        <v>204</v>
      </c>
      <c r="L30" s="207">
        <f>IF(A26="X",'TD-SH-PA'!E36,"n.a.")</f>
        <v>66</v>
      </c>
      <c r="M30" s="116" t="s">
        <v>205</v>
      </c>
      <c r="N30" s="211">
        <f>IF(A26="X",VLOOKUP(N28,T42:U49,2,TRUE),"n.a.")</f>
        <v>0.83</v>
      </c>
      <c r="O30" s="116" t="s">
        <v>206</v>
      </c>
      <c r="P30" s="209">
        <f>IF(A26="X",(B30*D30+F30*H30)*J30*L30/100*N30,0)</f>
        <v>5.2246424999999999</v>
      </c>
      <c r="Q30" s="82" t="s">
        <v>29</v>
      </c>
      <c r="S30" s="123" t="s">
        <v>210</v>
      </c>
      <c r="T30" s="119" t="s">
        <v>211</v>
      </c>
      <c r="U30" s="119" t="s">
        <v>211</v>
      </c>
      <c r="X30" s="93" t="s">
        <v>222</v>
      </c>
      <c r="Y30" s="94"/>
      <c r="Z30" s="94"/>
      <c r="AA30" s="44"/>
    </row>
    <row r="31" spans="1:31" ht="12" customHeight="1" thickTop="1" thickBot="1">
      <c r="A31" s="83"/>
      <c r="B31" s="83"/>
      <c r="C31" s="126"/>
      <c r="D31" s="83"/>
      <c r="E31" s="83"/>
      <c r="F31" s="83"/>
      <c r="G31" s="126"/>
      <c r="H31" s="83"/>
      <c r="I31" s="126"/>
      <c r="J31" s="83"/>
      <c r="K31" s="97"/>
      <c r="L31" s="83"/>
      <c r="M31" s="95"/>
      <c r="N31" s="83"/>
      <c r="O31" s="97"/>
      <c r="P31" s="128"/>
      <c r="Q31" s="108" t="s">
        <v>186</v>
      </c>
      <c r="R31" s="129"/>
      <c r="S31" s="124">
        <v>0</v>
      </c>
      <c r="T31" s="125">
        <v>1</v>
      </c>
      <c r="U31" s="125">
        <v>1</v>
      </c>
      <c r="X31" s="130">
        <f>L16/(L16+F23)</f>
        <v>0.5714285714285714</v>
      </c>
      <c r="Y31" s="130">
        <f>IF(X31&lt;0.7,-1.2626*$X$31^3+3.8377*$X$31^2-3.4984*$X$31+1.0041,0)</f>
        <v>2.2553644314868615E-2</v>
      </c>
      <c r="Z31" s="131">
        <f>IF(X31&lt;0.6,-4.0909*X31^3+7.6407*X31^2-4.7857*X31+1.0088,0)</f>
        <v>5.720116618075366E-3</v>
      </c>
      <c r="AA31" s="44"/>
    </row>
    <row r="32" spans="1:31" ht="12" customHeight="1" thickBot="1">
      <c r="B32" s="87"/>
      <c r="C32" s="111"/>
      <c r="D32" s="87"/>
      <c r="E32" s="87"/>
      <c r="F32" s="87"/>
      <c r="G32" s="111"/>
      <c r="H32" s="87"/>
      <c r="I32" s="111"/>
      <c r="J32" s="87"/>
      <c r="K32" s="103"/>
      <c r="L32" s="87"/>
      <c r="M32" s="82"/>
      <c r="N32" s="87"/>
      <c r="O32" s="103"/>
      <c r="P32" s="88" t="s">
        <v>214</v>
      </c>
      <c r="S32" s="93">
        <f>S31+0.1</f>
        <v>0.1</v>
      </c>
      <c r="T32" s="125">
        <v>0.7</v>
      </c>
      <c r="U32" s="125">
        <v>0.63</v>
      </c>
      <c r="X32" s="44"/>
      <c r="Y32" s="44"/>
      <c r="Z32" s="44"/>
      <c r="AA32" s="44"/>
    </row>
    <row r="33" spans="1:37" ht="12" customHeight="1" thickTop="1" thickBot="1">
      <c r="A33" s="86" t="s">
        <v>223</v>
      </c>
      <c r="C33" s="87"/>
      <c r="D33" s="87"/>
      <c r="E33" s="87"/>
      <c r="F33" s="87"/>
      <c r="G33" s="87"/>
      <c r="H33" s="87"/>
      <c r="I33" s="87"/>
      <c r="J33" s="87"/>
      <c r="K33" s="82"/>
      <c r="L33" s="87"/>
      <c r="M33" s="82"/>
      <c r="N33" s="87"/>
      <c r="O33" s="92" t="s">
        <v>224</v>
      </c>
      <c r="P33" s="209">
        <f>P16+P19+P23+P30</f>
        <v>108.15028098396502</v>
      </c>
      <c r="Q33" s="82" t="s">
        <v>29</v>
      </c>
      <c r="S33" s="93">
        <f t="shared" ref="S33:S38" si="0">S32+0.1</f>
        <v>0.2</v>
      </c>
      <c r="T33" s="125">
        <v>0.45</v>
      </c>
      <c r="U33" s="125">
        <v>0.3</v>
      </c>
      <c r="X33" s="44"/>
      <c r="Y33" s="44"/>
      <c r="Z33" s="44"/>
      <c r="AA33" s="44"/>
    </row>
    <row r="34" spans="1:37" ht="12" customHeight="1" thickTop="1">
      <c r="A34" s="83"/>
      <c r="B34" s="83"/>
      <c r="C34" s="83"/>
      <c r="D34" s="83"/>
      <c r="E34" s="83"/>
      <c r="F34" s="83"/>
      <c r="G34" s="83"/>
      <c r="H34" s="83"/>
      <c r="I34" s="83"/>
      <c r="J34" s="83"/>
      <c r="K34" s="95"/>
      <c r="L34" s="83"/>
      <c r="M34" s="95"/>
      <c r="N34" s="83"/>
      <c r="O34" s="95"/>
      <c r="P34" s="122"/>
      <c r="S34" s="93">
        <f t="shared" si="0"/>
        <v>0.30000000000000004</v>
      </c>
      <c r="T34" s="125">
        <v>0.25</v>
      </c>
      <c r="U34" s="125">
        <v>0.15</v>
      </c>
      <c r="X34" s="44"/>
      <c r="Y34" s="44"/>
      <c r="Z34" s="44"/>
      <c r="AA34" s="44"/>
    </row>
    <row r="35" spans="1:37" ht="12" customHeight="1">
      <c r="A35" s="87"/>
      <c r="B35" s="86" t="s">
        <v>225</v>
      </c>
      <c r="C35" s="87"/>
      <c r="D35" s="87"/>
      <c r="E35" s="87"/>
      <c r="F35" s="87"/>
      <c r="G35" s="87"/>
      <c r="H35" s="87"/>
      <c r="I35" s="87"/>
      <c r="J35" s="87"/>
      <c r="K35" s="82"/>
      <c r="L35" s="87"/>
      <c r="M35" s="82"/>
      <c r="N35" s="87"/>
      <c r="O35" s="82"/>
      <c r="P35" s="133"/>
      <c r="Q35" s="134"/>
      <c r="R35" s="135"/>
      <c r="S35" s="93">
        <f t="shared" si="0"/>
        <v>0.4</v>
      </c>
      <c r="T35" s="125">
        <v>0.15</v>
      </c>
      <c r="U35" s="125">
        <v>0.06</v>
      </c>
      <c r="X35" s="44"/>
      <c r="Y35" s="44"/>
      <c r="Z35" s="44"/>
      <c r="AA35" s="44"/>
    </row>
    <row r="36" spans="1:37" ht="12" customHeight="1">
      <c r="A36" s="3"/>
      <c r="B36" s="3"/>
      <c r="C36" s="3"/>
      <c r="D36" s="3"/>
      <c r="E36" s="3"/>
      <c r="F36" s="3"/>
      <c r="G36" s="3"/>
      <c r="H36" s="3"/>
      <c r="I36" s="3"/>
      <c r="J36" s="3"/>
      <c r="K36" s="3"/>
      <c r="L36" s="3"/>
      <c r="M36" s="3"/>
      <c r="N36" s="3"/>
      <c r="O36" s="3"/>
      <c r="P36" s="3"/>
      <c r="Q36" s="6"/>
      <c r="R36" s="137"/>
      <c r="S36" s="93">
        <f t="shared" si="0"/>
        <v>0.5</v>
      </c>
      <c r="T36" s="125">
        <v>0.05</v>
      </c>
      <c r="U36" s="125">
        <v>0.02</v>
      </c>
      <c r="X36" s="139" t="s">
        <v>228</v>
      </c>
    </row>
    <row r="37" spans="1:37" ht="12" customHeight="1">
      <c r="A37" s="3"/>
      <c r="B37" s="3"/>
      <c r="C37" s="3"/>
      <c r="D37" s="3"/>
      <c r="E37" s="3"/>
      <c r="F37" s="3"/>
      <c r="G37" s="3"/>
      <c r="H37" s="3"/>
      <c r="I37" s="3"/>
      <c r="J37" s="3"/>
      <c r="K37" s="3"/>
      <c r="L37" s="3"/>
      <c r="M37" s="3"/>
      <c r="N37" s="3"/>
      <c r="O37" s="3"/>
      <c r="P37" s="3"/>
      <c r="Q37" s="6"/>
      <c r="R37" s="137"/>
      <c r="S37" s="93">
        <f t="shared" si="0"/>
        <v>0.6</v>
      </c>
      <c r="T37" s="125">
        <v>0.02</v>
      </c>
      <c r="U37" s="125">
        <v>0</v>
      </c>
      <c r="X37" s="44"/>
      <c r="Y37" s="44"/>
      <c r="Z37" s="44"/>
      <c r="AA37" s="44"/>
    </row>
    <row r="38" spans="1:37" ht="12" customHeight="1">
      <c r="A38" s="3"/>
      <c r="B38" s="3"/>
      <c r="C38" s="3"/>
      <c r="D38" s="3"/>
      <c r="E38" s="3"/>
      <c r="F38" s="3"/>
      <c r="G38" s="3"/>
      <c r="H38" s="3"/>
      <c r="I38" s="3"/>
      <c r="J38" s="3"/>
      <c r="K38" s="3"/>
      <c r="L38" s="3"/>
      <c r="M38" s="3"/>
      <c r="N38" s="3"/>
      <c r="O38" s="3"/>
      <c r="P38" s="3"/>
      <c r="Q38" s="6"/>
      <c r="R38" s="137"/>
      <c r="S38" s="93">
        <f t="shared" si="0"/>
        <v>0.7</v>
      </c>
      <c r="T38" s="125">
        <v>0</v>
      </c>
      <c r="U38" s="125">
        <v>0</v>
      </c>
      <c r="X38" s="44"/>
      <c r="Y38" s="69" t="s">
        <v>333</v>
      </c>
      <c r="AA38" s="44"/>
    </row>
    <row r="39" spans="1:37" ht="12" customHeight="1">
      <c r="A39" s="3"/>
      <c r="B39" s="6"/>
      <c r="C39" s="6"/>
      <c r="D39" s="6"/>
      <c r="E39" s="6"/>
      <c r="F39" s="6"/>
      <c r="G39" s="6"/>
      <c r="H39" s="6"/>
      <c r="I39" s="6"/>
      <c r="J39" s="6"/>
      <c r="K39" s="6"/>
      <c r="L39" s="6"/>
      <c r="M39" s="6"/>
      <c r="N39" s="6"/>
      <c r="O39" s="6"/>
      <c r="P39" s="6"/>
      <c r="Q39" s="6"/>
      <c r="R39" s="137"/>
      <c r="S39" s="132"/>
      <c r="T39" s="93"/>
      <c r="U39" s="93"/>
      <c r="W39" s="11" t="s">
        <v>327</v>
      </c>
      <c r="X39" s="222" t="str">
        <f>VLOOKUP(P33,Y40:Z49,2)</f>
        <v>A+</v>
      </c>
      <c r="Y39" s="224" t="s">
        <v>334</v>
      </c>
      <c r="Z39" s="223" t="s">
        <v>335</v>
      </c>
      <c r="AA39" s="44"/>
    </row>
    <row r="40" spans="1:37" ht="12" customHeight="1">
      <c r="A40" s="73"/>
      <c r="B40" s="73"/>
      <c r="C40" s="73"/>
      <c r="D40" s="73"/>
      <c r="E40" s="73"/>
      <c r="F40" s="73"/>
      <c r="G40" s="73"/>
      <c r="H40" s="73"/>
      <c r="I40" s="73"/>
      <c r="J40" s="73"/>
      <c r="K40" s="73"/>
      <c r="L40" s="73"/>
      <c r="M40" s="73"/>
      <c r="N40" s="73"/>
      <c r="O40" s="73"/>
      <c r="P40" s="73"/>
      <c r="Q40" s="6"/>
      <c r="R40" s="137"/>
      <c r="S40" s="132"/>
      <c r="T40" s="136" t="s">
        <v>226</v>
      </c>
      <c r="U40" s="136"/>
      <c r="X40" s="44"/>
      <c r="Y40" s="225">
        <v>0</v>
      </c>
      <c r="Z40" s="26" t="s">
        <v>157</v>
      </c>
      <c r="AA40" s="44"/>
    </row>
    <row r="41" spans="1:37" ht="12" customHeight="1">
      <c r="A41" s="87"/>
      <c r="B41" s="87"/>
      <c r="C41" s="87"/>
      <c r="D41" s="87"/>
      <c r="E41" s="87"/>
      <c r="F41" s="87"/>
      <c r="G41" s="115"/>
      <c r="H41" s="153"/>
      <c r="I41" s="117"/>
      <c r="J41" s="115"/>
      <c r="K41" s="116"/>
      <c r="L41" s="115"/>
      <c r="M41" s="116"/>
      <c r="N41" s="115"/>
      <c r="O41" s="116"/>
      <c r="P41" s="133"/>
      <c r="S41" s="93"/>
      <c r="T41" s="99" t="s">
        <v>227</v>
      </c>
      <c r="U41" s="138" t="s">
        <v>201</v>
      </c>
      <c r="W41" s="44"/>
      <c r="X41" s="44"/>
      <c r="Y41" s="225">
        <v>30</v>
      </c>
      <c r="Z41" s="26" t="s">
        <v>156</v>
      </c>
      <c r="AA41" s="44"/>
    </row>
    <row r="42" spans="1:37" ht="12" customHeight="1">
      <c r="A42" s="87"/>
      <c r="B42" s="87"/>
      <c r="C42" s="87"/>
      <c r="D42" s="87"/>
      <c r="E42" s="87"/>
      <c r="F42" s="87"/>
      <c r="G42" s="115"/>
      <c r="H42" s="153"/>
      <c r="I42" s="117"/>
      <c r="J42" s="115"/>
      <c r="K42" s="116"/>
      <c r="L42" s="115"/>
      <c r="M42" s="116"/>
      <c r="N42" s="115"/>
      <c r="O42" s="116"/>
      <c r="P42" s="133"/>
      <c r="S42" s="93"/>
      <c r="T42" s="104" t="s">
        <v>151</v>
      </c>
      <c r="U42" s="140">
        <v>0.95</v>
      </c>
      <c r="W42" s="44"/>
      <c r="X42" s="44"/>
      <c r="Y42" s="225">
        <v>34</v>
      </c>
      <c r="Z42" s="26" t="s">
        <v>155</v>
      </c>
      <c r="AA42" s="44"/>
    </row>
    <row r="43" spans="1:37" s="3" customFormat="1" ht="12" customHeight="1">
      <c r="A43" s="87"/>
      <c r="B43" s="87"/>
      <c r="C43" s="87"/>
      <c r="D43" s="87"/>
      <c r="E43" s="87"/>
      <c r="F43" s="87"/>
      <c r="G43" s="115"/>
      <c r="H43" s="153"/>
      <c r="I43" s="117"/>
      <c r="J43" s="115"/>
      <c r="K43" s="116"/>
      <c r="L43" s="115"/>
      <c r="M43" s="116"/>
      <c r="N43" s="115"/>
      <c r="O43" s="116"/>
      <c r="P43" s="133"/>
      <c r="Q43" s="82"/>
      <c r="R43" s="79"/>
      <c r="S43" s="93"/>
      <c r="T43" s="109" t="s">
        <v>152</v>
      </c>
      <c r="U43" s="141">
        <v>0.91</v>
      </c>
      <c r="V43" s="76"/>
      <c r="Y43" s="225">
        <v>36</v>
      </c>
      <c r="Z43" s="26" t="s">
        <v>154</v>
      </c>
      <c r="AD43" s="76"/>
      <c r="AE43" s="76"/>
      <c r="AF43" s="44"/>
      <c r="AG43" s="44"/>
      <c r="AH43" s="44"/>
      <c r="AI43" s="44"/>
      <c r="AJ43" s="44"/>
      <c r="AK43" s="44"/>
    </row>
    <row r="44" spans="1:37" s="3" customFormat="1" ht="12" customHeight="1">
      <c r="A44" s="87"/>
      <c r="B44" s="87"/>
      <c r="C44" s="87"/>
      <c r="D44" s="87"/>
      <c r="E44" s="87"/>
      <c r="F44" s="87"/>
      <c r="G44" s="115"/>
      <c r="H44" s="153"/>
      <c r="I44" s="117"/>
      <c r="J44" s="115"/>
      <c r="K44" s="116"/>
      <c r="L44" s="115"/>
      <c r="M44" s="116"/>
      <c r="N44" s="115"/>
      <c r="O44" s="116"/>
      <c r="P44" s="133"/>
      <c r="Q44" s="82"/>
      <c r="R44" s="79"/>
      <c r="S44" s="94"/>
      <c r="T44" s="109" t="s">
        <v>153</v>
      </c>
      <c r="U44" s="141">
        <v>0.86</v>
      </c>
      <c r="V44" s="76"/>
      <c r="Y44" s="225">
        <v>75</v>
      </c>
      <c r="Z44" s="26" t="s">
        <v>32</v>
      </c>
      <c r="AD44" s="76"/>
      <c r="AE44" s="76"/>
      <c r="AF44" s="44"/>
      <c r="AG44" s="44"/>
      <c r="AH44" s="44"/>
      <c r="AI44" s="44"/>
      <c r="AJ44" s="44"/>
      <c r="AK44" s="44"/>
    </row>
    <row r="45" spans="1:37" ht="12" customHeight="1">
      <c r="A45" s="76"/>
      <c r="B45" s="76"/>
      <c r="C45" s="76"/>
      <c r="D45" s="76"/>
      <c r="E45" s="76"/>
      <c r="F45" s="76"/>
      <c r="G45" s="76"/>
      <c r="H45" s="76"/>
      <c r="I45" s="76"/>
      <c r="J45" s="76"/>
      <c r="K45" s="76"/>
      <c r="L45" s="76"/>
      <c r="M45" s="76"/>
      <c r="N45" s="76"/>
      <c r="O45" s="76"/>
      <c r="P45" s="76"/>
      <c r="S45" s="94"/>
      <c r="T45" s="109" t="s">
        <v>32</v>
      </c>
      <c r="U45" s="141">
        <v>0.83</v>
      </c>
      <c r="W45" s="44"/>
      <c r="X45" s="44"/>
      <c r="Y45" s="225">
        <v>82</v>
      </c>
      <c r="Z45" s="26" t="s">
        <v>153</v>
      </c>
      <c r="AA45" s="44"/>
    </row>
    <row r="46" spans="1:37" s="3" customFormat="1" ht="12" customHeight="1">
      <c r="A46" s="76"/>
      <c r="B46" s="76"/>
      <c r="C46" s="76"/>
      <c r="D46" s="76"/>
      <c r="E46" s="76"/>
      <c r="F46" s="76"/>
      <c r="G46" s="76"/>
      <c r="H46" s="76"/>
      <c r="I46" s="76"/>
      <c r="J46" s="76"/>
      <c r="K46" s="76"/>
      <c r="L46" s="76"/>
      <c r="M46" s="76"/>
      <c r="N46" s="76"/>
      <c r="O46" s="76"/>
      <c r="P46" s="76"/>
      <c r="Q46" s="82"/>
      <c r="R46" s="79"/>
      <c r="S46" s="93"/>
      <c r="T46" s="109" t="s">
        <v>154</v>
      </c>
      <c r="U46" s="141">
        <v>0.81</v>
      </c>
      <c r="V46" s="76"/>
      <c r="Y46" s="225">
        <v>90</v>
      </c>
      <c r="Z46" s="26" t="s">
        <v>152</v>
      </c>
      <c r="AD46" s="76"/>
      <c r="AE46" s="76"/>
      <c r="AF46" s="44"/>
      <c r="AG46" s="44"/>
      <c r="AH46" s="44"/>
      <c r="AI46" s="44"/>
      <c r="AJ46" s="44"/>
      <c r="AK46" s="44"/>
    </row>
    <row r="47" spans="1:37" s="3" customFormat="1" ht="12" customHeight="1">
      <c r="A47" s="76"/>
      <c r="B47" s="76"/>
      <c r="C47" s="76"/>
      <c r="D47" s="76"/>
      <c r="E47" s="76"/>
      <c r="F47" s="76"/>
      <c r="G47" s="76"/>
      <c r="H47" s="76"/>
      <c r="I47" s="76"/>
      <c r="J47" s="76"/>
      <c r="K47" s="76"/>
      <c r="L47" s="76"/>
      <c r="M47" s="76"/>
      <c r="N47" s="76"/>
      <c r="O47" s="76"/>
      <c r="P47" s="76"/>
      <c r="Q47" s="82"/>
      <c r="R47" s="79"/>
      <c r="S47" s="94"/>
      <c r="T47" s="109" t="s">
        <v>155</v>
      </c>
      <c r="U47" s="141">
        <v>0.81</v>
      </c>
      <c r="V47" s="76"/>
      <c r="Y47" s="225">
        <v>98</v>
      </c>
      <c r="Z47" s="26" t="s">
        <v>151</v>
      </c>
      <c r="AB47" s="76"/>
      <c r="AC47" s="76"/>
      <c r="AD47" s="76"/>
      <c r="AE47" s="76"/>
      <c r="AF47" s="44"/>
      <c r="AG47" s="44"/>
      <c r="AH47" s="44"/>
      <c r="AI47" s="44"/>
      <c r="AJ47" s="44"/>
      <c r="AK47" s="44"/>
    </row>
    <row r="48" spans="1:37" s="3" customFormat="1" ht="12" customHeight="1">
      <c r="A48" s="76"/>
      <c r="B48" s="76"/>
      <c r="C48" s="76"/>
      <c r="D48" s="76"/>
      <c r="E48" s="76"/>
      <c r="F48" s="76"/>
      <c r="G48" s="76"/>
      <c r="H48" s="76"/>
      <c r="I48" s="76"/>
      <c r="J48" s="76"/>
      <c r="K48" s="76"/>
      <c r="L48" s="76"/>
      <c r="M48" s="76"/>
      <c r="N48" s="76"/>
      <c r="O48" s="76"/>
      <c r="P48" s="76"/>
      <c r="Q48" s="82"/>
      <c r="R48" s="79"/>
      <c r="S48" s="94"/>
      <c r="T48" s="109" t="s">
        <v>156</v>
      </c>
      <c r="U48" s="141">
        <v>0.81</v>
      </c>
      <c r="V48" s="76"/>
      <c r="Y48" s="225">
        <v>125</v>
      </c>
      <c r="Z48" s="26" t="s">
        <v>328</v>
      </c>
      <c r="AB48" s="76"/>
      <c r="AC48" s="76"/>
      <c r="AD48" s="76"/>
      <c r="AE48" s="76"/>
      <c r="AF48" s="44"/>
      <c r="AG48" s="44"/>
      <c r="AH48" s="44"/>
      <c r="AI48" s="44"/>
      <c r="AJ48" s="44"/>
      <c r="AK48" s="44"/>
    </row>
    <row r="49" spans="1:37" s="3" customFormat="1" ht="12" customHeight="1">
      <c r="A49" s="76"/>
      <c r="B49" s="76"/>
      <c r="C49" s="76"/>
      <c r="D49" s="76"/>
      <c r="E49" s="76"/>
      <c r="F49" s="76"/>
      <c r="G49" s="76"/>
      <c r="H49" s="76"/>
      <c r="I49" s="76"/>
      <c r="J49" s="76"/>
      <c r="K49" s="76"/>
      <c r="L49" s="76"/>
      <c r="M49" s="76"/>
      <c r="N49" s="76"/>
      <c r="O49" s="76"/>
      <c r="P49" s="76"/>
      <c r="Q49" s="82"/>
      <c r="R49" s="79"/>
      <c r="S49" s="94"/>
      <c r="T49" s="109" t="s">
        <v>157</v>
      </c>
      <c r="U49" s="144">
        <v>0.81</v>
      </c>
      <c r="V49" s="76"/>
      <c r="Y49" s="225">
        <v>150</v>
      </c>
      <c r="Z49" s="26" t="s">
        <v>329</v>
      </c>
      <c r="AB49" s="76"/>
      <c r="AC49" s="76"/>
      <c r="AD49" s="76"/>
      <c r="AE49" s="76"/>
      <c r="AF49" s="44"/>
      <c r="AG49" s="44"/>
      <c r="AH49" s="44"/>
      <c r="AI49" s="44"/>
      <c r="AJ49" s="44"/>
      <c r="AK49" s="44"/>
    </row>
    <row r="50" spans="1:37" s="3" customFormat="1" ht="12" customHeight="1">
      <c r="A50" s="76"/>
      <c r="B50" s="76"/>
      <c r="C50" s="76"/>
      <c r="D50" s="76"/>
      <c r="E50" s="76"/>
      <c r="F50" s="76"/>
      <c r="G50" s="76"/>
      <c r="H50" s="76"/>
      <c r="I50" s="76"/>
      <c r="J50" s="76"/>
      <c r="K50" s="76"/>
      <c r="L50" s="76"/>
      <c r="M50" s="76"/>
      <c r="N50" s="76"/>
      <c r="O50" s="76"/>
      <c r="P50" s="76"/>
      <c r="Q50" s="82"/>
      <c r="R50" s="79"/>
      <c r="S50" s="93"/>
      <c r="T50" s="93"/>
      <c r="U50" s="93"/>
      <c r="V50" s="76"/>
      <c r="AA50" s="76"/>
      <c r="AB50" s="76"/>
      <c r="AC50" s="76"/>
      <c r="AD50" s="76"/>
      <c r="AE50" s="76"/>
      <c r="AF50" s="44"/>
      <c r="AG50" s="44"/>
      <c r="AH50" s="44"/>
      <c r="AI50" s="44"/>
      <c r="AJ50" s="44"/>
      <c r="AK50" s="44"/>
    </row>
    <row r="51" spans="1:37" s="3" customFormat="1" ht="12" customHeight="1">
      <c r="A51" s="76"/>
      <c r="B51" s="76"/>
      <c r="C51" s="76"/>
      <c r="D51" s="76"/>
      <c r="E51" s="76"/>
      <c r="F51" s="76"/>
      <c r="G51" s="76"/>
      <c r="H51" s="76"/>
      <c r="I51" s="76"/>
      <c r="J51" s="76"/>
      <c r="K51" s="76"/>
      <c r="L51" s="76"/>
      <c r="M51" s="76"/>
      <c r="N51" s="76"/>
      <c r="O51" s="76"/>
      <c r="P51" s="76"/>
      <c r="Q51" s="82"/>
      <c r="R51" s="79"/>
      <c r="S51" s="145"/>
      <c r="T51" s="94" t="s">
        <v>233</v>
      </c>
      <c r="U51" s="94"/>
      <c r="V51" s="76"/>
      <c r="AA51" s="76"/>
      <c r="AB51" s="76"/>
      <c r="AC51" s="76"/>
      <c r="AD51" s="76"/>
      <c r="AE51" s="76"/>
      <c r="AF51" s="44"/>
      <c r="AG51" s="44"/>
      <c r="AH51" s="44"/>
      <c r="AI51" s="44"/>
      <c r="AJ51" s="44"/>
      <c r="AK51" s="44"/>
    </row>
    <row r="52" spans="1:37" s="3" customFormat="1" ht="12" customHeight="1">
      <c r="A52" s="76"/>
      <c r="B52" s="76"/>
      <c r="C52" s="76"/>
      <c r="D52" s="76"/>
      <c r="E52" s="76"/>
      <c r="F52" s="76"/>
      <c r="G52" s="76"/>
      <c r="H52" s="76"/>
      <c r="I52" s="76"/>
      <c r="J52" s="76"/>
      <c r="K52" s="76"/>
      <c r="L52" s="76"/>
      <c r="M52" s="76"/>
      <c r="N52" s="76"/>
      <c r="O52" s="76"/>
      <c r="P52" s="76"/>
      <c r="Q52" s="6"/>
      <c r="R52" s="137"/>
      <c r="S52" s="146"/>
      <c r="T52" s="94" t="s">
        <v>234</v>
      </c>
      <c r="U52" s="94"/>
      <c r="V52" s="76"/>
      <c r="AA52" s="76"/>
      <c r="AB52" s="76"/>
      <c r="AC52" s="76"/>
      <c r="AD52" s="76"/>
      <c r="AE52" s="76"/>
      <c r="AF52" s="44"/>
      <c r="AG52" s="44"/>
      <c r="AH52" s="44"/>
      <c r="AI52" s="44"/>
      <c r="AJ52" s="44"/>
      <c r="AK52" s="44"/>
    </row>
    <row r="53" spans="1:37" s="3" customFormat="1" ht="12" customHeight="1" thickBot="1">
      <c r="A53" s="76"/>
      <c r="B53" s="76"/>
      <c r="C53" s="76"/>
      <c r="D53" s="76"/>
      <c r="E53" s="76"/>
      <c r="F53" s="76"/>
      <c r="G53" s="76"/>
      <c r="H53" s="76"/>
      <c r="I53" s="76"/>
      <c r="J53" s="76"/>
      <c r="K53" s="76"/>
      <c r="L53" s="76"/>
      <c r="M53" s="76"/>
      <c r="N53" s="76"/>
      <c r="O53" s="76"/>
      <c r="P53" s="76"/>
      <c r="Q53" s="87"/>
      <c r="R53" s="115"/>
      <c r="S53" s="147" t="s">
        <v>235</v>
      </c>
      <c r="T53" s="94" t="s">
        <v>236</v>
      </c>
      <c r="U53" s="94"/>
      <c r="V53" s="76"/>
      <c r="AA53" s="76"/>
      <c r="AB53" s="76"/>
      <c r="AC53" s="76"/>
      <c r="AD53" s="76"/>
      <c r="AE53" s="76"/>
      <c r="AF53" s="44"/>
      <c r="AG53" s="44"/>
      <c r="AH53" s="44"/>
      <c r="AI53" s="44"/>
      <c r="AJ53" s="44"/>
      <c r="AK53" s="44"/>
    </row>
    <row r="54" spans="1:37" s="3" customFormat="1" ht="12" customHeight="1" thickTop="1" thickBot="1">
      <c r="S54" s="148"/>
      <c r="T54" s="94" t="s">
        <v>237</v>
      </c>
      <c r="U54" s="94"/>
      <c r="V54" s="76"/>
      <c r="AC54" s="76"/>
      <c r="AD54" s="76"/>
      <c r="AE54" s="76"/>
      <c r="AF54" s="44"/>
      <c r="AG54" s="44"/>
      <c r="AH54" s="44"/>
      <c r="AI54" s="44"/>
      <c r="AJ54" s="44"/>
      <c r="AK54" s="44"/>
    </row>
    <row r="55" spans="1:37" s="3" customFormat="1" ht="15.75" thickTop="1">
      <c r="A55" s="76"/>
      <c r="B55" s="38" t="s">
        <v>70</v>
      </c>
      <c r="C55" s="149"/>
      <c r="D55" s="149"/>
      <c r="E55" s="149"/>
      <c r="F55" s="149"/>
      <c r="G55" s="149"/>
      <c r="H55" s="149"/>
      <c r="I55" s="149"/>
      <c r="J55" s="149"/>
      <c r="K55" s="149"/>
      <c r="L55" s="38" t="s">
        <v>71</v>
      </c>
      <c r="M55" s="149"/>
      <c r="N55" s="149"/>
      <c r="O55" s="149"/>
      <c r="P55" s="149"/>
      <c r="Q55" s="150"/>
      <c r="R55" s="151"/>
      <c r="S55" s="44"/>
      <c r="V55" s="76"/>
      <c r="AA55" s="76"/>
      <c r="AB55" s="76"/>
      <c r="AC55" s="76"/>
      <c r="AD55" s="76"/>
      <c r="AE55" s="76"/>
      <c r="AF55" s="44"/>
      <c r="AG55" s="44"/>
      <c r="AH55" s="44"/>
      <c r="AI55" s="44"/>
      <c r="AJ55" s="44"/>
      <c r="AK55" s="44"/>
    </row>
    <row r="56" spans="1:37" s="3" customFormat="1">
      <c r="A56" s="76"/>
      <c r="B56" s="76"/>
      <c r="C56" s="76"/>
      <c r="D56" s="76"/>
      <c r="E56" s="76"/>
      <c r="F56" s="76"/>
      <c r="G56" s="76"/>
      <c r="H56" s="76"/>
      <c r="I56" s="76"/>
      <c r="J56" s="76"/>
      <c r="K56" s="76"/>
      <c r="L56" s="76"/>
      <c r="M56" s="76"/>
      <c r="N56" s="76"/>
      <c r="O56" s="76"/>
      <c r="P56" s="76"/>
      <c r="Q56" s="82"/>
      <c r="R56" s="79"/>
      <c r="S56" s="44"/>
      <c r="V56" s="76"/>
      <c r="AA56" s="76"/>
      <c r="AB56" s="76"/>
      <c r="AC56" s="76"/>
      <c r="AD56" s="76"/>
      <c r="AE56" s="76"/>
      <c r="AF56" s="44"/>
      <c r="AG56" s="44"/>
      <c r="AH56" s="44"/>
      <c r="AI56" s="44"/>
      <c r="AJ56" s="44"/>
      <c r="AK56" s="44"/>
    </row>
    <row r="57" spans="1:37" s="3" customFormat="1">
      <c r="A57" s="44"/>
      <c r="B57" s="44"/>
      <c r="C57" s="44"/>
      <c r="D57" s="44"/>
      <c r="E57" s="44"/>
      <c r="F57" s="44"/>
      <c r="G57" s="44"/>
      <c r="H57" s="44"/>
      <c r="I57" s="44"/>
      <c r="J57" s="44"/>
      <c r="K57" s="44"/>
      <c r="L57" s="44"/>
      <c r="M57" s="44"/>
      <c r="N57" s="44"/>
      <c r="O57" s="45"/>
      <c r="P57" s="152"/>
      <c r="Q57" s="82"/>
      <c r="R57" s="79"/>
      <c r="S57" s="44"/>
      <c r="V57" s="76"/>
      <c r="AA57" s="76"/>
      <c r="AB57" s="76"/>
      <c r="AC57" s="76"/>
      <c r="AD57" s="76"/>
      <c r="AE57" s="76"/>
      <c r="AF57" s="44"/>
      <c r="AG57" s="44"/>
      <c r="AH57" s="44"/>
      <c r="AI57" s="44"/>
      <c r="AJ57" s="44"/>
      <c r="AK57" s="44"/>
    </row>
    <row r="58" spans="1:37" s="3" customFormat="1">
      <c r="A58" s="44"/>
      <c r="B58" s="44"/>
      <c r="C58" s="44"/>
      <c r="D58" s="44"/>
      <c r="E58" s="44"/>
      <c r="F58" s="44"/>
      <c r="G58" s="44"/>
      <c r="H58" s="44"/>
      <c r="I58" s="44"/>
      <c r="J58" s="44"/>
      <c r="K58" s="44"/>
      <c r="L58" s="44"/>
      <c r="M58" s="44"/>
      <c r="N58" s="44"/>
      <c r="O58" s="45"/>
      <c r="P58" s="152"/>
      <c r="Q58" s="82"/>
      <c r="R58" s="79"/>
      <c r="S58" s="44"/>
      <c r="V58" s="76"/>
      <c r="AA58" s="76"/>
      <c r="AB58" s="76"/>
      <c r="AC58" s="76"/>
      <c r="AD58" s="76"/>
      <c r="AE58" s="76"/>
      <c r="AF58" s="44"/>
      <c r="AG58" s="44"/>
      <c r="AH58" s="44"/>
      <c r="AI58" s="44"/>
      <c r="AJ58" s="44"/>
      <c r="AK58" s="44"/>
    </row>
    <row r="59" spans="1:37" s="3" customFormat="1">
      <c r="A59" s="44"/>
      <c r="B59" s="44"/>
      <c r="C59" s="44"/>
      <c r="D59" s="44"/>
      <c r="E59" s="44"/>
      <c r="F59" s="44"/>
      <c r="G59" s="44"/>
      <c r="H59" s="44"/>
      <c r="I59" s="44"/>
      <c r="J59" s="44"/>
      <c r="K59" s="44"/>
      <c r="L59" s="44"/>
      <c r="M59" s="44"/>
      <c r="N59" s="44"/>
      <c r="O59" s="45"/>
      <c r="P59" s="152"/>
      <c r="Q59" s="82"/>
      <c r="R59" s="79"/>
      <c r="S59" s="44"/>
      <c r="V59" s="76"/>
      <c r="AA59" s="76"/>
      <c r="AB59" s="76"/>
      <c r="AC59" s="76"/>
      <c r="AD59" s="76"/>
      <c r="AE59" s="76"/>
      <c r="AF59" s="44"/>
      <c r="AG59" s="44"/>
      <c r="AH59" s="44"/>
      <c r="AI59" s="44"/>
      <c r="AJ59" s="44"/>
      <c r="AK59" s="44"/>
    </row>
    <row r="60" spans="1:37" s="3" customFormat="1">
      <c r="A60" s="44"/>
      <c r="B60" s="44"/>
      <c r="C60" s="44"/>
      <c r="D60" s="44"/>
      <c r="E60" s="44"/>
      <c r="F60" s="44"/>
      <c r="G60" s="44"/>
      <c r="H60" s="44"/>
      <c r="I60" s="44"/>
      <c r="J60" s="44"/>
      <c r="K60" s="44"/>
      <c r="L60" s="44"/>
      <c r="M60" s="44"/>
      <c r="N60" s="44"/>
      <c r="O60" s="45"/>
      <c r="P60" s="152"/>
      <c r="Q60" s="82"/>
      <c r="R60" s="79"/>
      <c r="S60" s="44"/>
      <c r="V60" s="76"/>
      <c r="AA60" s="76"/>
      <c r="AB60" s="76"/>
      <c r="AC60" s="76"/>
      <c r="AD60" s="76"/>
      <c r="AE60" s="76"/>
      <c r="AF60" s="44"/>
      <c r="AG60" s="44"/>
      <c r="AH60" s="44"/>
      <c r="AI60" s="44"/>
      <c r="AJ60" s="44"/>
      <c r="AK60" s="44"/>
    </row>
    <row r="61" spans="1:37" s="3" customFormat="1">
      <c r="A61" s="44"/>
      <c r="B61" s="44"/>
      <c r="C61" s="44"/>
      <c r="D61" s="44"/>
      <c r="E61" s="44"/>
      <c r="F61" s="44"/>
      <c r="G61" s="44"/>
      <c r="H61" s="44"/>
      <c r="I61" s="44"/>
      <c r="J61" s="44"/>
      <c r="K61" s="44"/>
      <c r="L61" s="44"/>
      <c r="M61" s="44"/>
      <c r="N61" s="44"/>
      <c r="O61" s="45"/>
      <c r="P61" s="152"/>
      <c r="Q61" s="82"/>
      <c r="R61" s="79"/>
      <c r="S61" s="44"/>
      <c r="V61" s="76"/>
      <c r="AA61" s="76"/>
      <c r="AB61" s="76"/>
      <c r="AC61" s="76"/>
      <c r="AD61" s="76"/>
      <c r="AE61" s="76"/>
      <c r="AF61" s="44"/>
      <c r="AG61" s="44"/>
      <c r="AH61" s="44"/>
      <c r="AI61" s="44"/>
      <c r="AJ61" s="44"/>
      <c r="AK61" s="44"/>
    </row>
    <row r="62" spans="1:37" s="3" customFormat="1">
      <c r="A62" s="44"/>
      <c r="B62" s="44"/>
      <c r="C62" s="44"/>
      <c r="D62" s="44"/>
      <c r="E62" s="44"/>
      <c r="F62" s="44"/>
      <c r="G62" s="44"/>
      <c r="H62" s="44"/>
      <c r="I62" s="44"/>
      <c r="J62" s="44"/>
      <c r="K62" s="44"/>
      <c r="L62" s="44"/>
      <c r="M62" s="44"/>
      <c r="N62" s="44"/>
      <c r="O62" s="45"/>
      <c r="P62" s="152"/>
      <c r="Q62" s="82"/>
      <c r="R62" s="79"/>
      <c r="S62" s="44"/>
      <c r="V62" s="76"/>
      <c r="AA62" s="76"/>
      <c r="AB62" s="76"/>
      <c r="AC62" s="76"/>
      <c r="AD62" s="76"/>
      <c r="AE62" s="76"/>
      <c r="AF62" s="44"/>
      <c r="AG62" s="44"/>
      <c r="AH62" s="44"/>
      <c r="AI62" s="44"/>
      <c r="AJ62" s="44"/>
      <c r="AK62" s="44"/>
    </row>
    <row r="63" spans="1:37" s="3" customFormat="1">
      <c r="A63" s="44"/>
      <c r="B63" s="44"/>
      <c r="C63" s="44"/>
      <c r="D63" s="44"/>
      <c r="E63" s="44"/>
      <c r="F63" s="44"/>
      <c r="G63" s="44"/>
      <c r="H63" s="44"/>
      <c r="I63" s="44"/>
      <c r="J63" s="44"/>
      <c r="K63" s="44"/>
      <c r="L63" s="44"/>
      <c r="M63" s="44"/>
      <c r="N63" s="44"/>
      <c r="O63" s="45"/>
      <c r="P63" s="152"/>
      <c r="Q63" s="82"/>
      <c r="R63" s="79"/>
      <c r="S63" s="44"/>
      <c r="V63" s="76"/>
      <c r="AA63" s="76"/>
      <c r="AB63" s="76"/>
      <c r="AC63" s="76"/>
      <c r="AD63" s="76"/>
      <c r="AE63" s="76"/>
      <c r="AF63" s="44"/>
      <c r="AG63" s="44"/>
      <c r="AH63" s="44"/>
      <c r="AI63" s="44"/>
      <c r="AJ63" s="44"/>
      <c r="AK63" s="44"/>
    </row>
  </sheetData>
  <mergeCells count="11">
    <mergeCell ref="C12:Q12"/>
    <mergeCell ref="T17:U17"/>
    <mergeCell ref="S28:U28"/>
    <mergeCell ref="A1:U1"/>
    <mergeCell ref="D5:I5"/>
    <mergeCell ref="D6:I6"/>
    <mergeCell ref="D7:P7"/>
    <mergeCell ref="T7:U7"/>
    <mergeCell ref="C10:Q10"/>
    <mergeCell ref="S10:U11"/>
    <mergeCell ref="C11:Q11"/>
  </mergeCells>
  <dataValidations disablePrompts="1" count="1">
    <dataValidation allowBlank="1" showInputMessage="1" showErrorMessage="1" sqref="N28 F24"/>
  </dataValidations>
  <pageMargins left="0.75" right="0.75" top="1" bottom="1" header="0.5" footer="0.5"/>
  <pageSetup paperSize="9" orientation="portrait" horizontalDpi="0"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topLeftCell="A8" zoomScale="110" zoomScaleNormal="110" workbookViewId="0">
      <selection activeCell="W41" sqref="W41"/>
    </sheetView>
  </sheetViews>
  <sheetFormatPr defaultRowHeight="15"/>
  <cols>
    <col min="1" max="1" width="2" style="44" customWidth="1"/>
    <col min="2" max="2" width="5.7109375" style="44" customWidth="1"/>
    <col min="3" max="3" width="1.85546875" style="44" bestFit="1" customWidth="1"/>
    <col min="4" max="4" width="5.28515625" style="44" customWidth="1"/>
    <col min="5" max="5" width="1.85546875" style="44" bestFit="1" customWidth="1"/>
    <col min="6" max="6" width="4.7109375" style="44" customWidth="1"/>
    <col min="7" max="7" width="3.140625" style="44" bestFit="1"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3" style="76" customWidth="1"/>
    <col min="23" max="23" width="17.7109375" style="76" customWidth="1"/>
    <col min="24" max="30" width="8.5703125" style="76" customWidth="1"/>
    <col min="31" max="31" width="8.28515625" style="76" customWidth="1"/>
    <col min="32" max="32" width="8.28515625" style="44" customWidth="1"/>
    <col min="33" max="16384" width="9.140625" style="44"/>
  </cols>
  <sheetData>
    <row r="1" spans="1:37">
      <c r="A1" s="258" t="s">
        <v>291</v>
      </c>
      <c r="B1" s="267"/>
      <c r="C1" s="267"/>
      <c r="D1" s="267"/>
      <c r="E1" s="267"/>
      <c r="F1" s="267"/>
      <c r="G1" s="267"/>
      <c r="H1" s="267"/>
      <c r="I1" s="260"/>
      <c r="J1" s="260"/>
      <c r="K1" s="260"/>
      <c r="L1" s="260"/>
      <c r="M1" s="260"/>
      <c r="N1" s="260"/>
      <c r="O1" s="260"/>
      <c r="P1" s="260"/>
      <c r="Q1" s="260"/>
      <c r="R1" s="260"/>
      <c r="S1" s="260"/>
      <c r="T1" s="260"/>
      <c r="U1" s="260"/>
    </row>
    <row r="2" spans="1:37" ht="15.75">
      <c r="U2" s="75" t="s">
        <v>246</v>
      </c>
    </row>
    <row r="3" spans="1:37" ht="15.75">
      <c r="A3" s="43" t="s">
        <v>72</v>
      </c>
      <c r="T3" s="44"/>
      <c r="U3" s="44"/>
      <c r="W3" s="234" t="s">
        <v>345</v>
      </c>
      <c r="X3" s="69" t="s">
        <v>348</v>
      </c>
      <c r="Y3" s="4"/>
    </row>
    <row r="4" spans="1:37" ht="12" customHeight="1">
      <c r="A4" s="43"/>
      <c r="S4"/>
      <c r="T4"/>
      <c r="U4"/>
      <c r="W4" s="235" t="s">
        <v>346</v>
      </c>
      <c r="X4" s="69"/>
      <c r="Y4" s="3"/>
    </row>
    <row r="5" spans="1:37" ht="14.25" customHeight="1">
      <c r="A5" s="44" t="s">
        <v>2</v>
      </c>
      <c r="D5" s="296" t="s">
        <v>74</v>
      </c>
      <c r="E5" s="297"/>
      <c r="F5" s="297"/>
      <c r="G5" s="297"/>
      <c r="H5" s="297"/>
      <c r="I5" s="297"/>
      <c r="T5" s="44"/>
      <c r="U5" s="44"/>
      <c r="W5" s="236" t="s">
        <v>347</v>
      </c>
      <c r="X5" s="69" t="s">
        <v>348</v>
      </c>
      <c r="Y5" s="3"/>
    </row>
    <row r="6" spans="1:37" ht="12.75" customHeight="1">
      <c r="A6" s="44" t="s">
        <v>4</v>
      </c>
      <c r="D6" s="296" t="s">
        <v>247</v>
      </c>
      <c r="E6" s="297"/>
      <c r="F6" s="297"/>
      <c r="G6" s="297"/>
      <c r="H6" s="297"/>
      <c r="I6" s="297"/>
      <c r="T6" s="44"/>
      <c r="U6" s="44"/>
    </row>
    <row r="7" spans="1:37" ht="12.75" customHeight="1">
      <c r="A7" s="44" t="s">
        <v>6</v>
      </c>
      <c r="D7" s="297" t="s">
        <v>248</v>
      </c>
      <c r="E7" s="297"/>
      <c r="F7" s="297"/>
      <c r="G7" s="297"/>
      <c r="H7" s="297"/>
      <c r="I7" s="260"/>
      <c r="J7" s="260"/>
      <c r="K7" s="260"/>
      <c r="L7" s="260"/>
      <c r="S7" s="77" t="s">
        <v>8</v>
      </c>
      <c r="T7" s="298">
        <f>'TD-SH-PA'!I7</f>
        <v>41639</v>
      </c>
      <c r="U7" s="269"/>
    </row>
    <row r="8" spans="1:37" ht="15.75">
      <c r="A8" s="43"/>
    </row>
    <row r="9" spans="1:37" ht="12" customHeight="1">
      <c r="A9" s="5" t="s">
        <v>80</v>
      </c>
      <c r="B9" s="3"/>
      <c r="C9" s="10"/>
      <c r="D9" s="10"/>
      <c r="E9" s="3"/>
      <c r="F9" s="10"/>
      <c r="G9" s="10"/>
      <c r="H9" s="10"/>
      <c r="K9" s="44"/>
      <c r="M9" s="44"/>
      <c r="O9" s="44"/>
      <c r="P9" s="44"/>
      <c r="Q9" s="44"/>
      <c r="S9" s="78" t="s">
        <v>170</v>
      </c>
    </row>
    <row r="10" spans="1:37" ht="12" customHeight="1">
      <c r="A10" s="47" t="s">
        <v>11</v>
      </c>
      <c r="C10" s="273" t="str">
        <f>'TD-SH-PA'!C10</f>
        <v>vAConsult</v>
      </c>
      <c r="D10" s="274"/>
      <c r="E10" s="274"/>
      <c r="F10" s="274"/>
      <c r="G10" s="274"/>
      <c r="H10" s="274"/>
      <c r="I10" s="274"/>
      <c r="J10" s="274"/>
      <c r="K10" s="274"/>
      <c r="L10" s="274"/>
      <c r="M10" s="274"/>
      <c r="N10" s="274"/>
      <c r="O10" s="274"/>
      <c r="P10" s="274"/>
      <c r="Q10" s="269"/>
      <c r="S10" s="299" t="s">
        <v>171</v>
      </c>
      <c r="T10" s="300"/>
      <c r="U10" s="300"/>
    </row>
    <row r="11" spans="1:37" ht="12" customHeight="1">
      <c r="A11" s="10" t="s">
        <v>12</v>
      </c>
      <c r="C11" s="273" t="str">
        <f>'TD-SH-PA'!C11</f>
        <v>Solar space heater</v>
      </c>
      <c r="D11" s="274"/>
      <c r="E11" s="274"/>
      <c r="F11" s="274"/>
      <c r="G11" s="274"/>
      <c r="H11" s="274"/>
      <c r="I11" s="274"/>
      <c r="J11" s="274"/>
      <c r="K11" s="274"/>
      <c r="L11" s="274"/>
      <c r="M11" s="274"/>
      <c r="N11" s="274"/>
      <c r="O11" s="274"/>
      <c r="P11" s="274"/>
      <c r="Q11" s="269"/>
      <c r="S11" s="301"/>
      <c r="T11" s="301"/>
      <c r="U11" s="301"/>
    </row>
    <row r="12" spans="1:37" ht="12" customHeight="1">
      <c r="A12" s="47" t="s">
        <v>13</v>
      </c>
      <c r="C12" s="273" t="str">
        <f>'TD-SH-PA'!C12</f>
        <v>Mark VI</v>
      </c>
      <c r="D12" s="274"/>
      <c r="E12" s="274"/>
      <c r="F12" s="274"/>
      <c r="G12" s="274"/>
      <c r="H12" s="274"/>
      <c r="I12" s="274"/>
      <c r="J12" s="274"/>
      <c r="K12" s="274"/>
      <c r="L12" s="274"/>
      <c r="M12" s="274"/>
      <c r="N12" s="274"/>
      <c r="O12" s="274"/>
      <c r="P12" s="274"/>
      <c r="Q12" s="269"/>
      <c r="S12" s="80" t="s">
        <v>172</v>
      </c>
      <c r="T12" s="81"/>
      <c r="U12" s="81"/>
    </row>
    <row r="13" spans="1:37" ht="12" customHeight="1">
      <c r="B13" s="78"/>
      <c r="D13"/>
      <c r="E13"/>
      <c r="F13"/>
      <c r="G13"/>
      <c r="H13"/>
      <c r="I13"/>
      <c r="J13"/>
      <c r="K13"/>
      <c r="L13"/>
      <c r="M13"/>
      <c r="N13"/>
      <c r="O13"/>
      <c r="P13"/>
      <c r="S13" s="80" t="s">
        <v>173</v>
      </c>
      <c r="T13" s="81"/>
      <c r="U13" s="81"/>
      <c r="AG13" s="45"/>
      <c r="AI13" s="45"/>
      <c r="AJ13" s="152"/>
      <c r="AK13" s="77"/>
    </row>
    <row r="14" spans="1:37" ht="12" customHeight="1">
      <c r="B14" s="78"/>
      <c r="D14" s="6"/>
      <c r="E14" s="87"/>
      <c r="F14" s="87"/>
      <c r="G14" s="87"/>
      <c r="H14" s="87"/>
      <c r="I14" s="87"/>
      <c r="J14" s="87"/>
      <c r="L14" s="78"/>
      <c r="M14" s="82"/>
      <c r="N14" s="87"/>
      <c r="O14" s="82"/>
      <c r="P14" s="113"/>
      <c r="S14" s="80" t="s">
        <v>249</v>
      </c>
      <c r="T14" s="81"/>
      <c r="U14" s="81"/>
      <c r="AG14" s="45"/>
      <c r="AI14" s="45"/>
      <c r="AJ14" s="152"/>
      <c r="AK14" s="77"/>
    </row>
    <row r="15" spans="1:37" ht="12" customHeight="1">
      <c r="A15" s="219" t="s">
        <v>332</v>
      </c>
      <c r="B15" s="86" t="s">
        <v>250</v>
      </c>
      <c r="C15" s="87"/>
      <c r="D15" s="87"/>
      <c r="E15" s="87"/>
      <c r="F15" s="87"/>
      <c r="G15" s="87"/>
      <c r="H15" s="87"/>
      <c r="I15" s="87"/>
      <c r="J15" s="87"/>
      <c r="K15" s="82"/>
      <c r="L15" s="87"/>
      <c r="M15" s="82"/>
      <c r="N15" s="87"/>
      <c r="O15" s="82"/>
      <c r="P15" s="88" t="s">
        <v>176</v>
      </c>
      <c r="S15" s="80" t="s">
        <v>251</v>
      </c>
      <c r="T15" s="81"/>
      <c r="U15" s="81"/>
    </row>
    <row r="16" spans="1:37" ht="12" customHeight="1">
      <c r="C16" s="87"/>
      <c r="D16" s="87"/>
      <c r="E16" s="87"/>
      <c r="F16" s="87"/>
      <c r="G16" s="87"/>
      <c r="H16" s="87"/>
      <c r="I16" s="87"/>
      <c r="J16" s="87"/>
      <c r="K16" s="91" t="s">
        <v>178</v>
      </c>
      <c r="L16" s="206">
        <f>'TD-SH-PA'!E21</f>
        <v>20</v>
      </c>
      <c r="M16" s="44" t="s">
        <v>179</v>
      </c>
      <c r="O16" s="92" t="s">
        <v>180</v>
      </c>
      <c r="P16" s="207">
        <f>'TD-SH-PA'!E20</f>
        <v>98</v>
      </c>
      <c r="Q16" s="82" t="s">
        <v>29</v>
      </c>
      <c r="S16" s="84" t="s">
        <v>174</v>
      </c>
      <c r="T16" s="85"/>
      <c r="U16" s="85"/>
      <c r="Y16" s="44"/>
      <c r="Z16" s="44"/>
      <c r="AA16" s="44"/>
    </row>
    <row r="17" spans="1:31" ht="12" customHeight="1">
      <c r="A17" s="87"/>
      <c r="B17" s="83"/>
      <c r="C17" s="83"/>
      <c r="D17" s="83"/>
      <c r="E17" s="83"/>
      <c r="F17" s="83"/>
      <c r="G17" s="83"/>
      <c r="H17" s="83"/>
      <c r="I17" s="83"/>
      <c r="J17" s="83"/>
      <c r="K17" s="95"/>
      <c r="L17" s="83"/>
      <c r="M17" s="96"/>
      <c r="N17" s="83"/>
      <c r="O17" s="97"/>
      <c r="P17" s="98"/>
      <c r="S17" s="89" t="s">
        <v>177</v>
      </c>
      <c r="T17" s="90"/>
      <c r="U17" s="90"/>
      <c r="Y17" s="44"/>
      <c r="Z17" s="44"/>
      <c r="AA17" s="44"/>
    </row>
    <row r="18" spans="1:31" ht="12" customHeight="1" thickBot="1">
      <c r="A18" s="219" t="str">
        <f>IF('TD-SH-PA'!E25="Yes","X","")</f>
        <v>X</v>
      </c>
      <c r="B18" s="86" t="s">
        <v>182</v>
      </c>
      <c r="C18" s="87"/>
      <c r="D18" s="87"/>
      <c r="E18" s="87"/>
      <c r="F18" s="87"/>
      <c r="G18" s="87"/>
      <c r="H18" s="87"/>
      <c r="I18" s="87"/>
      <c r="J18" s="87"/>
      <c r="K18" s="82"/>
      <c r="L18" s="45"/>
      <c r="M18" s="82"/>
      <c r="N18" s="87"/>
      <c r="O18" s="82"/>
      <c r="P18" s="88" t="s">
        <v>183</v>
      </c>
      <c r="S18" s="93"/>
      <c r="T18" s="94"/>
      <c r="U18" s="94"/>
      <c r="Y18" s="44"/>
      <c r="Z18" s="44"/>
      <c r="AA18" s="44"/>
    </row>
    <row r="19" spans="1:31" ht="12" customHeight="1" thickTop="1" thickBot="1">
      <c r="A19" s="101"/>
      <c r="B19"/>
      <c r="C19" s="87"/>
      <c r="D19" s="87"/>
      <c r="E19" s="87"/>
      <c r="F19" s="87"/>
      <c r="G19" s="87"/>
      <c r="J19" s="87"/>
      <c r="K19" s="91" t="s">
        <v>185</v>
      </c>
      <c r="L19" s="208" t="str">
        <f>IF(A18="X",'TD-SH-PA'!E26,"n.a.")</f>
        <v>VIII</v>
      </c>
      <c r="M19" s="44"/>
      <c r="N19" s="102"/>
      <c r="O19" s="103" t="s">
        <v>186</v>
      </c>
      <c r="P19" s="209">
        <f>IF(A18="X",VLOOKUP(L19,T21:U29,2,TRUE),0)</f>
        <v>5</v>
      </c>
      <c r="Q19" s="82" t="s">
        <v>29</v>
      </c>
      <c r="S19" s="93"/>
      <c r="T19" s="293" t="s">
        <v>181</v>
      </c>
      <c r="U19" s="294"/>
      <c r="Y19" s="44"/>
      <c r="Z19" s="44"/>
      <c r="AA19" s="44"/>
    </row>
    <row r="20" spans="1:31" s="87" customFormat="1" ht="12" customHeight="1" thickTop="1">
      <c r="B20" s="83"/>
      <c r="C20" s="83"/>
      <c r="D20" s="83"/>
      <c r="E20" s="83"/>
      <c r="F20" s="83"/>
      <c r="G20" s="83"/>
      <c r="H20" s="83"/>
      <c r="I20" s="83"/>
      <c r="J20" s="83"/>
      <c r="K20" s="95"/>
      <c r="L20" s="83"/>
      <c r="M20" s="95"/>
      <c r="N20" s="83"/>
      <c r="O20" s="95"/>
      <c r="P20" s="98"/>
      <c r="Q20" s="82"/>
      <c r="R20" s="79"/>
      <c r="S20" s="93"/>
      <c r="T20" s="99" t="s">
        <v>184</v>
      </c>
      <c r="U20" s="100" t="s">
        <v>183</v>
      </c>
      <c r="AB20" s="76"/>
      <c r="AC20" s="76"/>
      <c r="AD20" s="76"/>
      <c r="AE20" s="76"/>
    </row>
    <row r="21" spans="1:31" ht="12" customHeight="1">
      <c r="A21" s="220" t="str">
        <f>IF('TD-SH-PA'!E28="Yes","X","")</f>
        <v>X</v>
      </c>
      <c r="B21" s="86" t="s">
        <v>187</v>
      </c>
      <c r="C21" s="87"/>
      <c r="D21" s="87"/>
      <c r="E21" s="87"/>
      <c r="F21" s="87"/>
      <c r="G21" s="87"/>
      <c r="H21" s="87"/>
      <c r="I21" s="87"/>
      <c r="J21" s="92" t="s">
        <v>243</v>
      </c>
      <c r="K21" s="82"/>
      <c r="M21" s="82"/>
      <c r="N21" s="92"/>
      <c r="O21" s="82"/>
      <c r="P21" s="44"/>
      <c r="S21" s="93"/>
      <c r="T21" s="104" t="s">
        <v>131</v>
      </c>
      <c r="U21" s="105">
        <v>1</v>
      </c>
      <c r="Y21" s="44"/>
      <c r="Z21" s="44"/>
      <c r="AA21" s="44"/>
    </row>
    <row r="22" spans="1:31" ht="12" customHeight="1" thickBot="1">
      <c r="A22" s="86"/>
      <c r="B22"/>
      <c r="C22" s="87"/>
      <c r="D22" s="87"/>
      <c r="E22" s="87"/>
      <c r="F22" s="87"/>
      <c r="G22" s="87"/>
      <c r="H22" s="87"/>
      <c r="I22" s="87"/>
      <c r="J22" s="91"/>
      <c r="K22" s="82"/>
      <c r="L22" s="103" t="s">
        <v>189</v>
      </c>
      <c r="M22" s="82"/>
      <c r="N22" s="103" t="s">
        <v>211</v>
      </c>
      <c r="O22" s="82"/>
      <c r="P22" s="88" t="s">
        <v>190</v>
      </c>
      <c r="S22" s="93"/>
      <c r="T22" s="106" t="s">
        <v>132</v>
      </c>
      <c r="U22" s="107">
        <v>2</v>
      </c>
      <c r="Y22" s="44"/>
      <c r="Z22" s="44"/>
      <c r="AA22" s="44"/>
    </row>
    <row r="23" spans="1:31" ht="12.75" customHeight="1" thickTop="1" thickBot="1">
      <c r="A23" s="87"/>
      <c r="B23" s="87"/>
      <c r="E23" s="91" t="s">
        <v>213</v>
      </c>
      <c r="F23" s="206">
        <f>IF(A21="X",'TD-SH-PA'!E30,"n.a.")</f>
        <v>15</v>
      </c>
      <c r="G23" s="44" t="s">
        <v>179</v>
      </c>
      <c r="I23" s="111" t="s">
        <v>191</v>
      </c>
      <c r="J23" s="214">
        <f>IF(A21="X",'TD-SH-PA'!E29,"n.a.")</f>
        <v>85</v>
      </c>
      <c r="K23" s="103" t="s">
        <v>33</v>
      </c>
      <c r="L23" s="210">
        <f>P16</f>
        <v>98</v>
      </c>
      <c r="M23" s="103" t="s">
        <v>192</v>
      </c>
      <c r="N23" s="211">
        <f>IF(A21="X",IF(F24="Yes",Z33,Y33),"n.a.")</f>
        <v>5.720116618075366E-3</v>
      </c>
      <c r="O23" s="103" t="s">
        <v>193</v>
      </c>
      <c r="P23" s="209">
        <f>IF(A21="X",(J23-L23)*N23,0)</f>
        <v>-7.4361516034979758E-2</v>
      </c>
      <c r="Q23" s="82" t="s">
        <v>29</v>
      </c>
      <c r="S23" s="93"/>
      <c r="T23" s="109" t="s">
        <v>133</v>
      </c>
      <c r="U23" s="110">
        <v>1.5</v>
      </c>
      <c r="Y23" s="44"/>
      <c r="Z23" s="44"/>
      <c r="AA23" s="44"/>
    </row>
    <row r="24" spans="1:31" ht="12" customHeight="1" thickTop="1">
      <c r="A24" s="87"/>
      <c r="B24" s="87"/>
      <c r="E24" s="77" t="s">
        <v>215</v>
      </c>
      <c r="F24" s="214" t="str">
        <f>IF(A21="X",'TD-SH-PA'!E31,"n.a.")</f>
        <v>Yes</v>
      </c>
      <c r="I24" s="111"/>
      <c r="J24" s="115"/>
      <c r="K24" s="103"/>
      <c r="L24" s="133"/>
      <c r="M24" s="103"/>
      <c r="N24" s="87"/>
      <c r="O24" s="103"/>
      <c r="P24" s="133"/>
      <c r="S24" s="93"/>
      <c r="T24" s="109" t="s">
        <v>134</v>
      </c>
      <c r="U24" s="110">
        <v>2</v>
      </c>
      <c r="Y24" s="44"/>
      <c r="Z24" s="44"/>
      <c r="AA24" s="44"/>
    </row>
    <row r="25" spans="1:31" s="87" customFormat="1" ht="12" customHeight="1">
      <c r="B25" s="83"/>
      <c r="C25" s="83"/>
      <c r="D25" s="83"/>
      <c r="E25" s="83"/>
      <c r="F25" s="83"/>
      <c r="G25" s="83"/>
      <c r="H25" s="83"/>
      <c r="I25" s="83"/>
      <c r="J25" s="83"/>
      <c r="K25" s="95"/>
      <c r="L25" s="83"/>
      <c r="M25" s="95"/>
      <c r="N25" s="83"/>
      <c r="O25" s="95"/>
      <c r="P25" s="98"/>
      <c r="Q25" s="82"/>
      <c r="R25" s="79"/>
      <c r="S25" s="112"/>
      <c r="T25" s="109" t="s">
        <v>135</v>
      </c>
      <c r="U25" s="110">
        <v>3</v>
      </c>
      <c r="AB25" s="76"/>
      <c r="AC25" s="76"/>
      <c r="AD25" s="76"/>
      <c r="AE25" s="76"/>
    </row>
    <row r="26" spans="1:31" ht="12" customHeight="1">
      <c r="A26" s="220" t="str">
        <f>IF('TD-SH-PA'!E34="Yes","X","")</f>
        <v>X</v>
      </c>
      <c r="B26" s="101" t="s">
        <v>194</v>
      </c>
      <c r="C26" s="87"/>
      <c r="D26" s="87"/>
      <c r="E26" s="87"/>
      <c r="F26" s="87"/>
      <c r="G26" s="87"/>
      <c r="H26" s="87"/>
      <c r="I26" s="87"/>
      <c r="J26" s="87"/>
      <c r="K26" s="82"/>
      <c r="L26" s="87"/>
      <c r="M26" s="82"/>
      <c r="N26" s="87"/>
      <c r="O26" s="82"/>
      <c r="P26" s="113"/>
      <c r="S26" s="93"/>
      <c r="T26" s="109" t="s">
        <v>130</v>
      </c>
      <c r="U26" s="110">
        <v>4</v>
      </c>
      <c r="Y26" s="44"/>
      <c r="Z26" s="44"/>
      <c r="AA26" s="44"/>
    </row>
    <row r="27" spans="1:31" ht="12" customHeight="1">
      <c r="A27" s="101"/>
      <c r="B27"/>
      <c r="C27" s="87"/>
      <c r="D27" s="87"/>
      <c r="E27" s="87"/>
      <c r="F27" s="87"/>
      <c r="G27" s="87"/>
      <c r="H27" s="87"/>
      <c r="I27" s="87"/>
      <c r="J27" s="87"/>
      <c r="K27" s="82"/>
      <c r="L27" s="87"/>
      <c r="M27" s="82"/>
      <c r="N27" s="87"/>
      <c r="O27" s="82"/>
      <c r="P27" s="113"/>
      <c r="S27" s="93"/>
      <c r="T27" s="109"/>
      <c r="U27" s="110"/>
      <c r="Y27" s="44"/>
      <c r="Z27" s="44"/>
      <c r="AA27" s="44"/>
    </row>
    <row r="28" spans="1:31" ht="13.5" customHeight="1">
      <c r="A28" s="87"/>
      <c r="C28" s="87"/>
      <c r="D28" s="91" t="s">
        <v>195</v>
      </c>
      <c r="E28" s="87"/>
      <c r="F28" s="87"/>
      <c r="G28" s="87"/>
      <c r="I28" s="87"/>
      <c r="J28" s="87"/>
      <c r="K28" s="82"/>
      <c r="L28" s="91" t="s">
        <v>196</v>
      </c>
      <c r="M28" s="82"/>
      <c r="N28" s="82" t="s">
        <v>197</v>
      </c>
      <c r="O28" s="82"/>
      <c r="P28" s="113"/>
      <c r="S28" s="93"/>
      <c r="T28" s="109" t="s">
        <v>136</v>
      </c>
      <c r="U28" s="110">
        <v>3.5</v>
      </c>
      <c r="AA28" s="44"/>
    </row>
    <row r="29" spans="1:31" ht="12" customHeight="1">
      <c r="A29" s="87"/>
      <c r="B29" s="87"/>
      <c r="C29" s="87"/>
      <c r="E29" s="87"/>
      <c r="F29" s="87"/>
      <c r="G29" s="87"/>
      <c r="H29" s="91" t="s">
        <v>198</v>
      </c>
      <c r="I29" s="87"/>
      <c r="J29" s="87"/>
      <c r="K29" s="82"/>
      <c r="M29" s="82"/>
      <c r="N29" s="208" t="str">
        <f>IF(A26="X",'TD-SH-PA'!E38,"n.a.")</f>
        <v>C</v>
      </c>
      <c r="O29" s="82"/>
      <c r="P29" s="113"/>
      <c r="S29" s="93"/>
      <c r="T29" s="109" t="s">
        <v>137</v>
      </c>
      <c r="U29" s="110">
        <v>5</v>
      </c>
      <c r="AA29" s="44"/>
    </row>
    <row r="30" spans="1:31" ht="12" customHeight="1" thickBot="1">
      <c r="A30" s="87"/>
      <c r="B30" s="91" t="s">
        <v>199</v>
      </c>
      <c r="C30" s="91"/>
      <c r="D30" s="91"/>
      <c r="E30" s="91"/>
      <c r="F30" s="91" t="s">
        <v>200</v>
      </c>
      <c r="G30" s="91"/>
      <c r="H30" s="91"/>
      <c r="I30" s="91"/>
      <c r="J30" s="91"/>
      <c r="K30" s="91"/>
      <c r="L30" s="91"/>
      <c r="M30" s="82"/>
      <c r="N30" s="114" t="s">
        <v>201</v>
      </c>
      <c r="O30" s="82"/>
      <c r="P30" s="88" t="s">
        <v>202</v>
      </c>
      <c r="Q30" s="87"/>
      <c r="R30" s="115"/>
      <c r="S30" s="93"/>
      <c r="T30" s="93"/>
      <c r="U30" s="93"/>
      <c r="AA30" s="44"/>
    </row>
    <row r="31" spans="1:31" ht="12" customHeight="1" thickTop="1" thickBot="1">
      <c r="A31" s="92" t="s">
        <v>191</v>
      </c>
      <c r="B31" s="212">
        <f>294/(11*L16)</f>
        <v>1.3363636363636364</v>
      </c>
      <c r="C31" s="116" t="s">
        <v>204</v>
      </c>
      <c r="D31" s="213">
        <f>IF(A26="X",'TD-SH-PA'!E35)</f>
        <v>10</v>
      </c>
      <c r="E31" s="116" t="s">
        <v>186</v>
      </c>
      <c r="F31" s="212">
        <f>115/(11*L16)</f>
        <v>0.52272727272727271</v>
      </c>
      <c r="G31" s="117" t="s">
        <v>204</v>
      </c>
      <c r="H31" s="218">
        <f>IF(A26="X",'TD-SH-PA'!E37,"n.a.")</f>
        <v>0.5</v>
      </c>
      <c r="I31" s="117" t="s">
        <v>192</v>
      </c>
      <c r="J31" s="115">
        <v>0.45</v>
      </c>
      <c r="K31" s="117" t="s">
        <v>204</v>
      </c>
      <c r="L31" s="207">
        <f>IF(A26="X",'TD-SH-PA'!E36,"n.a.")</f>
        <v>66</v>
      </c>
      <c r="M31" s="116" t="s">
        <v>205</v>
      </c>
      <c r="N31" s="211">
        <f>IF(A26="X",VLOOKUP(N29,T45:U52,2,TRUE),"n.a.")</f>
        <v>0.83</v>
      </c>
      <c r="O31" s="116" t="s">
        <v>206</v>
      </c>
      <c r="P31" s="209">
        <f>IF(A26="X",(B31*D31+F31*H31)*J31*L31/100*N31,0)</f>
        <v>3.3586987500000003</v>
      </c>
      <c r="Q31" s="82" t="s">
        <v>29</v>
      </c>
      <c r="S31" s="302" t="s">
        <v>244</v>
      </c>
      <c r="T31" s="294"/>
      <c r="U31" s="294"/>
      <c r="X31" s="3" t="s">
        <v>336</v>
      </c>
      <c r="Y31" s="44"/>
      <c r="Z31" s="44"/>
      <c r="AA31" s="44"/>
    </row>
    <row r="32" spans="1:31" ht="12" customHeight="1" thickTop="1" thickBot="1">
      <c r="A32" s="83"/>
      <c r="B32" s="83"/>
      <c r="C32" s="126"/>
      <c r="D32" s="83"/>
      <c r="E32" s="83"/>
      <c r="F32" s="83"/>
      <c r="G32" s="126"/>
      <c r="H32" s="83"/>
      <c r="I32" s="126"/>
      <c r="J32" s="83"/>
      <c r="K32" s="97"/>
      <c r="L32" s="83"/>
      <c r="M32" s="95"/>
      <c r="N32" s="83"/>
      <c r="O32" s="97"/>
      <c r="P32" s="128"/>
      <c r="Q32" s="108" t="s">
        <v>186</v>
      </c>
      <c r="R32" s="129"/>
      <c r="S32" s="118" t="s">
        <v>245</v>
      </c>
      <c r="T32" s="119" t="s">
        <v>208</v>
      </c>
      <c r="U32" s="119" t="s">
        <v>209</v>
      </c>
      <c r="X32" s="93" t="s">
        <v>222</v>
      </c>
      <c r="Y32" s="94"/>
      <c r="Z32" s="94"/>
      <c r="AA32" s="44"/>
    </row>
    <row r="33" spans="1:37" ht="12" customHeight="1" thickBot="1">
      <c r="A33" s="86" t="s">
        <v>223</v>
      </c>
      <c r="C33" s="111"/>
      <c r="D33" s="87"/>
      <c r="E33" s="87"/>
      <c r="F33" s="87"/>
      <c r="G33" s="111"/>
      <c r="H33" s="87"/>
      <c r="I33" s="111"/>
      <c r="J33" s="87"/>
      <c r="K33" s="103"/>
      <c r="L33" s="87"/>
      <c r="M33" s="82"/>
      <c r="N33" s="87"/>
      <c r="O33" s="103"/>
      <c r="P33" s="88" t="s">
        <v>214</v>
      </c>
      <c r="S33" s="123" t="s">
        <v>210</v>
      </c>
      <c r="T33" s="119" t="s">
        <v>211</v>
      </c>
      <c r="U33" s="119" t="s">
        <v>211</v>
      </c>
      <c r="X33" s="130">
        <f>L16/(L16+F23)</f>
        <v>0.5714285714285714</v>
      </c>
      <c r="Y33" s="130">
        <f>IF(X33&lt;0.7,-1.2626*$X$33^3+3.8377*$X$33^2-3.4984*$X$33+1.0041,0)</f>
        <v>2.2553644314868615E-2</v>
      </c>
      <c r="Z33" s="131">
        <f>IF(X33&lt;0.6,-4.0909*X33^3+7.6407*X33^2-4.7857*X33+1.0088,0)</f>
        <v>5.720116618075366E-3</v>
      </c>
      <c r="AA33" s="44"/>
    </row>
    <row r="34" spans="1:37" ht="12" customHeight="1" thickTop="1" thickBot="1">
      <c r="A34" s="86" t="s">
        <v>252</v>
      </c>
      <c r="B34" s="101"/>
      <c r="C34" s="87"/>
      <c r="D34" s="87"/>
      <c r="E34" s="87"/>
      <c r="F34" s="87"/>
      <c r="G34" s="87"/>
      <c r="H34" s="87"/>
      <c r="I34" s="87"/>
      <c r="J34" s="87"/>
      <c r="K34" s="82"/>
      <c r="L34" s="87"/>
      <c r="M34" s="82"/>
      <c r="N34" s="87"/>
      <c r="O34" s="92" t="s">
        <v>224</v>
      </c>
      <c r="P34" s="209">
        <f>P16+P19+P23+P31</f>
        <v>106.28433723396502</v>
      </c>
      <c r="Q34" s="82" t="s">
        <v>29</v>
      </c>
      <c r="S34" s="124">
        <v>0</v>
      </c>
      <c r="T34" s="125">
        <v>1</v>
      </c>
      <c r="U34" s="125">
        <v>1</v>
      </c>
      <c r="Y34" s="44"/>
      <c r="Z34" s="44"/>
      <c r="AA34" s="44"/>
    </row>
    <row r="35" spans="1:37" ht="12" customHeight="1" thickTop="1">
      <c r="A35" s="83"/>
      <c r="B35" s="83"/>
      <c r="C35" s="83"/>
      <c r="D35" s="83"/>
      <c r="E35" s="83"/>
      <c r="F35" s="83"/>
      <c r="G35" s="83"/>
      <c r="H35" s="83"/>
      <c r="I35" s="83"/>
      <c r="J35" s="83"/>
      <c r="K35" s="95"/>
      <c r="L35" s="83"/>
      <c r="M35" s="95"/>
      <c r="N35" s="83"/>
      <c r="O35" s="95"/>
      <c r="P35" s="122"/>
      <c r="S35" s="93">
        <f>S34+0.1</f>
        <v>0.1</v>
      </c>
      <c r="T35" s="125">
        <v>0.7</v>
      </c>
      <c r="U35" s="125">
        <v>0.63</v>
      </c>
      <c r="Y35" s="44"/>
      <c r="Z35" s="44"/>
      <c r="AA35" s="44"/>
    </row>
    <row r="36" spans="1:37" ht="12" customHeight="1">
      <c r="A36" s="86" t="s">
        <v>225</v>
      </c>
      <c r="C36" s="87"/>
      <c r="D36" s="87"/>
      <c r="E36" s="87"/>
      <c r="F36" s="87"/>
      <c r="G36" s="87"/>
      <c r="H36" s="87"/>
      <c r="I36" s="87"/>
      <c r="J36" s="87"/>
      <c r="K36" s="82"/>
      <c r="L36" s="87"/>
      <c r="M36" s="82"/>
      <c r="N36" s="87"/>
      <c r="O36" s="82"/>
      <c r="P36" s="133"/>
      <c r="Q36" s="134"/>
      <c r="R36" s="135"/>
      <c r="S36" s="93">
        <f t="shared" ref="S36:S41" si="0">S35+0.1</f>
        <v>0.2</v>
      </c>
      <c r="T36" s="125">
        <v>0.45</v>
      </c>
      <c r="U36" s="125">
        <v>0.3</v>
      </c>
      <c r="Y36" s="44"/>
      <c r="Z36" s="44"/>
      <c r="AA36" s="44"/>
    </row>
    <row r="37" spans="1:37" ht="12" customHeight="1">
      <c r="A37" s="3"/>
      <c r="B37" s="3"/>
      <c r="C37" s="3"/>
      <c r="D37" s="3"/>
      <c r="E37" s="3"/>
      <c r="F37" s="3"/>
      <c r="G37" s="3"/>
      <c r="H37" s="3"/>
      <c r="I37" s="3"/>
      <c r="J37" s="3"/>
      <c r="K37" s="3"/>
      <c r="L37" s="3"/>
      <c r="M37" s="3"/>
      <c r="N37" s="3"/>
      <c r="O37" s="3"/>
      <c r="P37" s="3"/>
      <c r="Q37" s="6"/>
      <c r="R37" s="137"/>
      <c r="S37" s="93">
        <f t="shared" si="0"/>
        <v>0.30000000000000004</v>
      </c>
      <c r="T37" s="125">
        <v>0.25</v>
      </c>
      <c r="U37" s="125">
        <v>0.15</v>
      </c>
      <c r="X37" s="139" t="s">
        <v>228</v>
      </c>
      <c r="AA37" s="44"/>
    </row>
    <row r="38" spans="1:37" ht="12" customHeight="1">
      <c r="A38" s="3"/>
      <c r="B38" s="3"/>
      <c r="C38" s="3"/>
      <c r="D38" s="3"/>
      <c r="E38" s="3"/>
      <c r="F38" s="3"/>
      <c r="G38" s="3"/>
      <c r="H38" s="3"/>
      <c r="I38" s="3"/>
      <c r="J38" s="3"/>
      <c r="K38" s="3"/>
      <c r="L38" s="3"/>
      <c r="M38" s="3"/>
      <c r="N38" s="3"/>
      <c r="O38" s="3"/>
      <c r="P38" s="3"/>
      <c r="Q38" s="6"/>
      <c r="R38" s="137"/>
      <c r="S38" s="93">
        <f t="shared" si="0"/>
        <v>0.4</v>
      </c>
      <c r="T38" s="125">
        <v>0.15</v>
      </c>
      <c r="U38" s="125">
        <v>0.06</v>
      </c>
      <c r="Y38" s="44"/>
      <c r="Z38" s="44"/>
    </row>
    <row r="39" spans="1:37" ht="12" customHeight="1">
      <c r="A39" s="3"/>
      <c r="B39" s="3"/>
      <c r="C39" s="3"/>
      <c r="D39" s="3"/>
      <c r="E39" s="3"/>
      <c r="F39" s="3"/>
      <c r="G39" s="3"/>
      <c r="H39" s="3"/>
      <c r="I39" s="3"/>
      <c r="J39" s="3"/>
      <c r="K39" s="3"/>
      <c r="L39" s="3"/>
      <c r="M39" s="3"/>
      <c r="N39" s="3"/>
      <c r="O39" s="3"/>
      <c r="P39" s="3"/>
      <c r="Q39" s="6"/>
      <c r="R39" s="137"/>
      <c r="S39" s="93">
        <f t="shared" si="0"/>
        <v>0.5</v>
      </c>
      <c r="T39" s="125">
        <v>0.05</v>
      </c>
      <c r="U39" s="125">
        <v>0.02</v>
      </c>
      <c r="W39" s="11" t="s">
        <v>327</v>
      </c>
      <c r="X39" s="226" t="str">
        <f>VLOOKUP(P34,Z41:AA50,2)</f>
        <v>A+</v>
      </c>
      <c r="Y39" s="44"/>
      <c r="Z39" s="69" t="s">
        <v>333</v>
      </c>
    </row>
    <row r="40" spans="1:37" ht="12" customHeight="1">
      <c r="A40" s="3"/>
      <c r="B40" s="6"/>
      <c r="C40" s="6"/>
      <c r="D40" s="6"/>
      <c r="E40" s="6"/>
      <c r="F40" s="6"/>
      <c r="G40" s="6"/>
      <c r="H40" s="6"/>
      <c r="I40" s="6"/>
      <c r="J40" s="6"/>
      <c r="K40" s="6"/>
      <c r="L40" s="6"/>
      <c r="M40" s="6"/>
      <c r="N40" s="6"/>
      <c r="O40" s="6"/>
      <c r="P40" s="6"/>
      <c r="Q40" s="6"/>
      <c r="R40" s="137"/>
      <c r="S40" s="93">
        <f t="shared" si="0"/>
        <v>0.6</v>
      </c>
      <c r="T40" s="125">
        <v>0.02</v>
      </c>
      <c r="U40" s="125">
        <v>0</v>
      </c>
      <c r="Y40" s="44"/>
      <c r="Z40" s="224" t="s">
        <v>334</v>
      </c>
      <c r="AA40" s="223" t="s">
        <v>335</v>
      </c>
    </row>
    <row r="41" spans="1:37" ht="12" customHeight="1">
      <c r="A41" s="73"/>
      <c r="B41" s="73"/>
      <c r="C41" s="73"/>
      <c r="D41" s="73"/>
      <c r="E41" s="73"/>
      <c r="F41" s="73"/>
      <c r="G41" s="73"/>
      <c r="H41" s="73"/>
      <c r="I41" s="73"/>
      <c r="J41" s="73"/>
      <c r="K41" s="73"/>
      <c r="L41" s="73"/>
      <c r="M41" s="73"/>
      <c r="N41" s="73"/>
      <c r="O41" s="73"/>
      <c r="P41" s="73"/>
      <c r="Q41" s="6"/>
      <c r="R41" s="137"/>
      <c r="S41" s="93">
        <f t="shared" si="0"/>
        <v>0.7</v>
      </c>
      <c r="T41" s="125">
        <v>0</v>
      </c>
      <c r="U41" s="125">
        <v>0</v>
      </c>
      <c r="Y41" s="44"/>
      <c r="Z41" s="225">
        <v>0</v>
      </c>
      <c r="AA41" s="26" t="s">
        <v>157</v>
      </c>
    </row>
    <row r="42" spans="1:37" ht="12" customHeight="1">
      <c r="A42" s="87" t="s">
        <v>253</v>
      </c>
      <c r="B42" s="87"/>
      <c r="C42" s="87"/>
      <c r="D42" s="87"/>
      <c r="E42" s="87"/>
      <c r="F42" s="87"/>
      <c r="G42" s="115"/>
      <c r="H42" s="153"/>
      <c r="I42" s="117"/>
      <c r="S42" s="132"/>
      <c r="T42" s="93"/>
      <c r="U42" s="93"/>
      <c r="Y42" s="44"/>
      <c r="Z42" s="225">
        <v>30</v>
      </c>
      <c r="AA42" s="26" t="s">
        <v>156</v>
      </c>
    </row>
    <row r="43" spans="1:37" ht="12" customHeight="1" thickBot="1">
      <c r="A43" s="87"/>
      <c r="B43" s="87"/>
      <c r="C43" s="87"/>
      <c r="D43" s="154" t="s">
        <v>214</v>
      </c>
      <c r="E43" s="87"/>
      <c r="F43" s="103" t="s">
        <v>254</v>
      </c>
      <c r="G43" s="115"/>
      <c r="H43" s="153"/>
      <c r="I43" s="117"/>
      <c r="J43" s="87"/>
      <c r="K43" s="87"/>
      <c r="L43" s="154" t="s">
        <v>214</v>
      </c>
      <c r="M43" s="87"/>
      <c r="N43" s="103" t="s">
        <v>255</v>
      </c>
      <c r="O43" s="115"/>
      <c r="P43" s="153"/>
      <c r="Q43" s="117"/>
      <c r="S43" s="132"/>
      <c r="T43" s="136" t="s">
        <v>226</v>
      </c>
      <c r="U43" s="136"/>
      <c r="W43" s="44"/>
      <c r="X43" s="44"/>
      <c r="Y43" s="44"/>
      <c r="Z43" s="225">
        <v>34</v>
      </c>
      <c r="AA43" s="26" t="s">
        <v>155</v>
      </c>
    </row>
    <row r="44" spans="1:37" s="3" customFormat="1" ht="12" customHeight="1" thickTop="1" thickBot="1">
      <c r="A44" s="87"/>
      <c r="C44" s="91" t="s">
        <v>256</v>
      </c>
      <c r="D44" s="210">
        <f>P34</f>
        <v>106.28433723396502</v>
      </c>
      <c r="E44" s="103" t="s">
        <v>33</v>
      </c>
      <c r="F44" s="215">
        <f>'TD-SH-PA'!E20-'TD-SH-PA'!E22</f>
        <v>18</v>
      </c>
      <c r="G44" s="116" t="s">
        <v>257</v>
      </c>
      <c r="H44" s="221">
        <f>D44-F44</f>
        <v>88.284337233965019</v>
      </c>
      <c r="I44" s="117" t="s">
        <v>29</v>
      </c>
      <c r="K44" s="91" t="s">
        <v>258</v>
      </c>
      <c r="L44" s="210">
        <f>P34</f>
        <v>106.28433723396502</v>
      </c>
      <c r="M44" s="103" t="s">
        <v>186</v>
      </c>
      <c r="N44" s="215">
        <f>'TD-SH-PA'!E23-'TD-SH-PA'!E20</f>
        <v>-3</v>
      </c>
      <c r="O44" s="116" t="s">
        <v>257</v>
      </c>
      <c r="P44" s="221">
        <f>L44+N44</f>
        <v>103.28433723396502</v>
      </c>
      <c r="Q44" s="117" t="s">
        <v>29</v>
      </c>
      <c r="S44" s="93"/>
      <c r="T44" s="99" t="s">
        <v>227</v>
      </c>
      <c r="U44" s="138" t="s">
        <v>201</v>
      </c>
      <c r="Z44" s="225">
        <v>36</v>
      </c>
      <c r="AA44" s="26" t="s">
        <v>154</v>
      </c>
      <c r="AC44" s="76"/>
      <c r="AD44" s="76"/>
      <c r="AE44" s="76"/>
      <c r="AF44" s="44"/>
      <c r="AG44" s="44"/>
      <c r="AH44" s="44"/>
      <c r="AI44" s="44"/>
      <c r="AJ44" s="44"/>
      <c r="AK44" s="44"/>
    </row>
    <row r="45" spans="1:37" s="3" customFormat="1" ht="12" customHeight="1" thickTop="1">
      <c r="A45" s="120"/>
      <c r="B45" s="120"/>
      <c r="C45" s="120"/>
      <c r="D45" s="120"/>
      <c r="E45" s="120"/>
      <c r="F45" s="120"/>
      <c r="G45" s="120"/>
      <c r="H45" s="120"/>
      <c r="I45" s="120"/>
      <c r="J45" s="120"/>
      <c r="K45" s="120"/>
      <c r="L45" s="120"/>
      <c r="M45" s="120"/>
      <c r="N45" s="120"/>
      <c r="O45" s="120"/>
      <c r="P45" s="120"/>
      <c r="S45" s="93"/>
      <c r="T45" s="104" t="s">
        <v>151</v>
      </c>
      <c r="U45" s="140">
        <v>0.95</v>
      </c>
      <c r="Z45" s="225">
        <v>75</v>
      </c>
      <c r="AA45" s="26" t="s">
        <v>32</v>
      </c>
      <c r="AC45" s="76"/>
      <c r="AD45" s="76"/>
      <c r="AE45" s="76"/>
      <c r="AF45" s="44"/>
      <c r="AG45" s="44"/>
      <c r="AH45" s="44"/>
      <c r="AI45" s="44"/>
      <c r="AJ45" s="44"/>
      <c r="AK45" s="44"/>
    </row>
    <row r="46" spans="1:37" ht="12" customHeight="1">
      <c r="S46" s="93"/>
      <c r="T46" s="109" t="s">
        <v>152</v>
      </c>
      <c r="U46" s="141">
        <v>0.91</v>
      </c>
      <c r="W46" s="44"/>
      <c r="X46" s="44"/>
      <c r="Y46" s="44"/>
      <c r="Z46" s="225">
        <v>82</v>
      </c>
      <c r="AA46" s="26" t="s">
        <v>153</v>
      </c>
    </row>
    <row r="47" spans="1:37" s="3" customFormat="1" ht="12" customHeight="1">
      <c r="A47" s="76"/>
      <c r="B47" s="76"/>
      <c r="C47" s="76"/>
      <c r="D47" s="76"/>
      <c r="E47" s="76"/>
      <c r="F47" s="76"/>
      <c r="G47" s="76"/>
      <c r="H47" s="76"/>
      <c r="I47" s="76"/>
      <c r="J47" s="76"/>
      <c r="K47" s="76"/>
      <c r="L47" s="76"/>
      <c r="M47" s="76"/>
      <c r="N47" s="76"/>
      <c r="O47" s="76"/>
      <c r="P47" s="76"/>
      <c r="Q47" s="82"/>
      <c r="R47" s="79"/>
      <c r="S47" s="94"/>
      <c r="T47" s="109" t="s">
        <v>153</v>
      </c>
      <c r="U47" s="141">
        <v>0.86</v>
      </c>
      <c r="Z47" s="225">
        <v>90</v>
      </c>
      <c r="AA47" s="26" t="s">
        <v>152</v>
      </c>
      <c r="AC47" s="76"/>
      <c r="AD47" s="76"/>
      <c r="AE47" s="76"/>
      <c r="AF47" s="44"/>
      <c r="AG47" s="44"/>
      <c r="AH47" s="44"/>
      <c r="AI47" s="44"/>
      <c r="AJ47" s="44"/>
      <c r="AK47" s="44"/>
    </row>
    <row r="48" spans="1:37" s="3" customFormat="1" ht="12" customHeight="1">
      <c r="A48" s="76"/>
      <c r="B48" s="76"/>
      <c r="C48" s="76"/>
      <c r="D48" s="76"/>
      <c r="E48" s="76"/>
      <c r="F48" s="76"/>
      <c r="G48" s="76"/>
      <c r="H48" s="76"/>
      <c r="I48" s="76"/>
      <c r="J48" s="76"/>
      <c r="K48" s="76"/>
      <c r="L48" s="76"/>
      <c r="M48" s="76"/>
      <c r="N48" s="76"/>
      <c r="O48" s="76"/>
      <c r="P48" s="76"/>
      <c r="Q48" s="82"/>
      <c r="R48" s="79"/>
      <c r="S48" s="94"/>
      <c r="T48" s="109" t="s">
        <v>32</v>
      </c>
      <c r="U48" s="141">
        <v>0.83</v>
      </c>
      <c r="Z48" s="225">
        <v>98</v>
      </c>
      <c r="AA48" s="26" t="s">
        <v>151</v>
      </c>
      <c r="AC48" s="76"/>
      <c r="AD48" s="76"/>
      <c r="AE48" s="76"/>
      <c r="AF48" s="44"/>
      <c r="AG48" s="44"/>
      <c r="AH48" s="44"/>
      <c r="AI48" s="44"/>
      <c r="AJ48" s="44"/>
      <c r="AK48" s="44"/>
    </row>
    <row r="49" spans="1:37" s="3" customFormat="1" ht="12" customHeight="1">
      <c r="A49" s="76"/>
      <c r="B49" s="76"/>
      <c r="C49" s="76"/>
      <c r="D49" s="76"/>
      <c r="E49" s="76"/>
      <c r="F49" s="76"/>
      <c r="G49" s="76"/>
      <c r="H49" s="76"/>
      <c r="I49" s="76"/>
      <c r="J49" s="76"/>
      <c r="K49" s="76"/>
      <c r="L49" s="76"/>
      <c r="M49" s="76"/>
      <c r="N49" s="76"/>
      <c r="O49" s="76"/>
      <c r="P49" s="76"/>
      <c r="Q49" s="82"/>
      <c r="R49" s="79"/>
      <c r="S49" s="93"/>
      <c r="T49" s="109" t="s">
        <v>154</v>
      </c>
      <c r="U49" s="141">
        <v>0.81</v>
      </c>
      <c r="Z49" s="225">
        <v>125</v>
      </c>
      <c r="AA49" s="26" t="s">
        <v>328</v>
      </c>
      <c r="AC49" s="76"/>
      <c r="AD49" s="76"/>
      <c r="AE49" s="76"/>
      <c r="AF49" s="44"/>
      <c r="AG49" s="44"/>
      <c r="AH49" s="44"/>
      <c r="AI49" s="44"/>
      <c r="AJ49" s="44"/>
      <c r="AK49" s="44"/>
    </row>
    <row r="50" spans="1:37" s="3" customFormat="1" ht="12" customHeight="1">
      <c r="A50" s="76"/>
      <c r="B50" s="76"/>
      <c r="C50" s="76"/>
      <c r="D50" s="76"/>
      <c r="E50" s="76"/>
      <c r="F50" s="76"/>
      <c r="G50" s="76"/>
      <c r="H50" s="76"/>
      <c r="I50" s="76"/>
      <c r="J50" s="76"/>
      <c r="K50" s="76"/>
      <c r="L50" s="76"/>
      <c r="M50" s="76"/>
      <c r="N50" s="76"/>
      <c r="O50" s="76"/>
      <c r="P50" s="76"/>
      <c r="Q50" s="82"/>
      <c r="R50" s="79"/>
      <c r="S50" s="94"/>
      <c r="T50" s="109" t="s">
        <v>155</v>
      </c>
      <c r="U50" s="141">
        <v>0.81</v>
      </c>
      <c r="Z50" s="225">
        <v>150</v>
      </c>
      <c r="AA50" s="26" t="s">
        <v>329</v>
      </c>
      <c r="AC50" s="76"/>
      <c r="AD50" s="76"/>
      <c r="AE50" s="76"/>
      <c r="AF50" s="44"/>
      <c r="AG50" s="44"/>
      <c r="AH50" s="44"/>
      <c r="AI50" s="44"/>
      <c r="AJ50" s="44"/>
      <c r="AK50" s="44"/>
    </row>
    <row r="51" spans="1:37" s="3" customFormat="1" ht="12" customHeight="1">
      <c r="A51" s="76"/>
      <c r="B51" s="76"/>
      <c r="C51" s="76"/>
      <c r="D51" s="76"/>
      <c r="E51" s="76"/>
      <c r="F51" s="76"/>
      <c r="G51" s="76"/>
      <c r="H51" s="76"/>
      <c r="I51" s="76"/>
      <c r="J51" s="76"/>
      <c r="K51" s="76"/>
      <c r="L51" s="76"/>
      <c r="M51" s="76"/>
      <c r="N51" s="76"/>
      <c r="O51" s="76"/>
      <c r="P51" s="76"/>
      <c r="Q51" s="82"/>
      <c r="R51" s="79"/>
      <c r="S51" s="94"/>
      <c r="T51" s="109" t="s">
        <v>156</v>
      </c>
      <c r="U51" s="141">
        <v>0.81</v>
      </c>
      <c r="AC51" s="76"/>
      <c r="AD51" s="76"/>
      <c r="AE51" s="76"/>
      <c r="AF51" s="44"/>
      <c r="AG51" s="44"/>
      <c r="AH51" s="44"/>
      <c r="AI51" s="44"/>
      <c r="AJ51" s="44"/>
      <c r="AK51" s="44"/>
    </row>
    <row r="52" spans="1:37" s="3" customFormat="1">
      <c r="A52" s="76"/>
      <c r="B52" s="76"/>
      <c r="C52" s="76"/>
      <c r="D52" s="76"/>
      <c r="E52" s="76"/>
      <c r="F52" s="76"/>
      <c r="G52" s="76"/>
      <c r="H52" s="76"/>
      <c r="I52" s="76"/>
      <c r="J52" s="76"/>
      <c r="K52" s="76"/>
      <c r="L52" s="76"/>
      <c r="M52" s="76"/>
      <c r="N52" s="76"/>
      <c r="O52" s="76"/>
      <c r="P52" s="76"/>
      <c r="Q52" s="82"/>
      <c r="R52" s="79"/>
      <c r="S52" s="94"/>
      <c r="T52" s="109" t="s">
        <v>157</v>
      </c>
      <c r="U52" s="144">
        <v>0.81</v>
      </c>
      <c r="AA52" s="76"/>
      <c r="AB52" s="76"/>
      <c r="AC52" s="76"/>
      <c r="AD52" s="76"/>
      <c r="AE52" s="76"/>
      <c r="AF52" s="44"/>
      <c r="AG52" s="44"/>
      <c r="AH52" s="44"/>
      <c r="AI52" s="44"/>
      <c r="AJ52" s="44"/>
      <c r="AK52" s="44"/>
    </row>
    <row r="53" spans="1:37" s="3" customFormat="1">
      <c r="A53" s="76"/>
      <c r="B53" s="76"/>
      <c r="C53" s="76"/>
      <c r="D53" s="76"/>
      <c r="E53" s="76"/>
      <c r="F53" s="76"/>
      <c r="G53" s="76"/>
      <c r="H53" s="76"/>
      <c r="I53" s="76"/>
      <c r="J53" s="76"/>
      <c r="K53" s="76"/>
      <c r="L53" s="76"/>
      <c r="M53" s="76"/>
      <c r="N53" s="76"/>
      <c r="O53" s="76"/>
      <c r="P53" s="76"/>
      <c r="Q53" s="6"/>
      <c r="R53" s="137"/>
      <c r="S53" s="93"/>
      <c r="T53" s="93"/>
      <c r="U53" s="93"/>
      <c r="AA53" s="76"/>
      <c r="AB53" s="76"/>
      <c r="AC53" s="76"/>
      <c r="AD53" s="76"/>
      <c r="AE53" s="76"/>
      <c r="AF53" s="44"/>
      <c r="AG53" s="44"/>
      <c r="AH53" s="44"/>
      <c r="AI53" s="44"/>
      <c r="AJ53" s="44"/>
      <c r="AK53" s="44"/>
    </row>
    <row r="54" spans="1:37" s="3" customFormat="1" ht="12" customHeight="1">
      <c r="A54" s="76"/>
      <c r="B54" s="76"/>
      <c r="C54" s="76"/>
      <c r="D54" s="76"/>
      <c r="E54" s="76"/>
      <c r="F54" s="76"/>
      <c r="G54" s="76"/>
      <c r="H54" s="76"/>
      <c r="I54" s="76"/>
      <c r="J54" s="76"/>
      <c r="K54" s="76"/>
      <c r="L54" s="76"/>
      <c r="M54" s="76"/>
      <c r="N54" s="76"/>
      <c r="O54" s="76"/>
      <c r="P54" s="76"/>
      <c r="Q54" s="87"/>
      <c r="R54" s="115"/>
      <c r="S54" s="145"/>
      <c r="T54" s="94" t="s">
        <v>233</v>
      </c>
      <c r="U54" s="94"/>
      <c r="AA54" s="76"/>
      <c r="AB54" s="76"/>
      <c r="AC54" s="76"/>
      <c r="AD54" s="76"/>
      <c r="AE54" s="76"/>
      <c r="AF54" s="44"/>
      <c r="AG54" s="44"/>
      <c r="AH54" s="44"/>
      <c r="AI54" s="44"/>
      <c r="AJ54" s="44"/>
      <c r="AK54" s="44"/>
    </row>
    <row r="55" spans="1:37" s="3" customFormat="1" ht="12" customHeight="1">
      <c r="A55" s="76"/>
      <c r="B55" s="76"/>
      <c r="C55" s="76"/>
      <c r="D55" s="76"/>
      <c r="E55" s="76"/>
      <c r="F55" s="76"/>
      <c r="G55" s="76"/>
      <c r="H55" s="76"/>
      <c r="I55" s="76"/>
      <c r="J55" s="76"/>
      <c r="K55" s="76"/>
      <c r="L55" s="76"/>
      <c r="M55" s="76"/>
      <c r="N55" s="76"/>
      <c r="O55" s="76"/>
      <c r="P55" s="76"/>
      <c r="Q55" s="82"/>
      <c r="R55" s="79"/>
      <c r="S55" s="146"/>
      <c r="T55" s="94" t="s">
        <v>234</v>
      </c>
      <c r="U55" s="94"/>
      <c r="AA55" s="76"/>
      <c r="AB55" s="76"/>
      <c r="AC55" s="76"/>
      <c r="AD55" s="76"/>
      <c r="AE55" s="76"/>
      <c r="AF55" s="44"/>
      <c r="AG55" s="44"/>
      <c r="AH55" s="44"/>
      <c r="AI55" s="44"/>
      <c r="AJ55" s="44"/>
      <c r="AK55" s="44"/>
    </row>
    <row r="56" spans="1:37" s="3" customFormat="1" ht="12" customHeight="1" thickBot="1">
      <c r="A56" s="76"/>
      <c r="B56" s="76"/>
      <c r="C56" s="76"/>
      <c r="D56" s="76"/>
      <c r="E56" s="76"/>
      <c r="F56" s="76"/>
      <c r="G56" s="76"/>
      <c r="H56" s="76"/>
      <c r="I56" s="76"/>
      <c r="J56" s="76"/>
      <c r="K56" s="76"/>
      <c r="L56" s="76"/>
      <c r="M56" s="76"/>
      <c r="N56" s="76"/>
      <c r="O56" s="76"/>
      <c r="P56" s="76"/>
      <c r="Q56" s="82"/>
      <c r="R56" s="79"/>
      <c r="S56" s="147" t="s">
        <v>235</v>
      </c>
      <c r="T56" s="94" t="s">
        <v>236</v>
      </c>
      <c r="U56" s="94"/>
      <c r="AA56" s="76"/>
      <c r="AB56" s="76"/>
      <c r="AC56" s="76"/>
      <c r="AD56" s="76"/>
      <c r="AE56" s="76"/>
      <c r="AF56" s="44"/>
      <c r="AG56" s="44"/>
      <c r="AH56" s="44"/>
      <c r="AI56" s="44"/>
      <c r="AJ56" s="44"/>
      <c r="AK56" s="44"/>
    </row>
    <row r="57" spans="1:37" s="3" customFormat="1" ht="12" customHeight="1" thickTop="1" thickBot="1">
      <c r="A57" s="76"/>
      <c r="B57" s="76"/>
      <c r="C57" s="76"/>
      <c r="D57" s="76"/>
      <c r="E57" s="76"/>
      <c r="F57" s="76"/>
      <c r="G57" s="76"/>
      <c r="H57" s="76"/>
      <c r="I57" s="76"/>
      <c r="J57" s="76"/>
      <c r="K57" s="76"/>
      <c r="L57" s="76"/>
      <c r="M57" s="76"/>
      <c r="N57" s="76"/>
      <c r="O57" s="76"/>
      <c r="P57" s="76"/>
      <c r="Q57" s="82"/>
      <c r="R57" s="79"/>
      <c r="S57" s="148"/>
      <c r="T57" s="94" t="s">
        <v>237</v>
      </c>
      <c r="U57" s="94"/>
      <c r="V57" s="76"/>
      <c r="Z57" s="76"/>
      <c r="AA57" s="76"/>
      <c r="AB57" s="76"/>
      <c r="AC57" s="76"/>
      <c r="AD57" s="76"/>
      <c r="AE57" s="76"/>
      <c r="AF57" s="44"/>
      <c r="AG57" s="44"/>
      <c r="AH57" s="44"/>
      <c r="AI57" s="44"/>
      <c r="AJ57" s="44"/>
      <c r="AK57" s="44"/>
    </row>
    <row r="58" spans="1:37" s="3" customFormat="1" ht="12" customHeight="1" thickTop="1">
      <c r="A58" s="76"/>
      <c r="B58" s="38" t="s">
        <v>70</v>
      </c>
      <c r="C58" s="149"/>
      <c r="D58" s="149"/>
      <c r="E58" s="149"/>
      <c r="F58" s="149"/>
      <c r="G58" s="149"/>
      <c r="H58" s="149"/>
      <c r="I58" s="149"/>
      <c r="J58" s="149"/>
      <c r="K58" s="149"/>
      <c r="L58" s="38" t="s">
        <v>71</v>
      </c>
      <c r="M58" s="149"/>
      <c r="N58" s="149"/>
      <c r="O58" s="149"/>
      <c r="P58" s="149"/>
      <c r="Q58" s="150"/>
      <c r="R58" s="151"/>
      <c r="S58" s="40"/>
      <c r="T58" s="40"/>
      <c r="U58" s="55"/>
      <c r="V58" s="76"/>
      <c r="W58" s="76"/>
      <c r="X58" s="76"/>
      <c r="Y58" s="76"/>
      <c r="AC58" s="76"/>
      <c r="AD58" s="76"/>
      <c r="AE58" s="76"/>
      <c r="AF58" s="44"/>
      <c r="AG58" s="44"/>
      <c r="AH58" s="44"/>
      <c r="AI58" s="44"/>
      <c r="AJ58" s="44"/>
      <c r="AK58" s="44"/>
    </row>
    <row r="59" spans="1:37" s="3" customFormat="1">
      <c r="A59" s="44"/>
      <c r="B59" s="44"/>
      <c r="C59" s="44"/>
      <c r="D59" s="44"/>
      <c r="E59" s="44"/>
      <c r="F59" s="44"/>
      <c r="G59" s="44"/>
      <c r="H59" s="44"/>
      <c r="I59" s="44"/>
      <c r="J59" s="44"/>
      <c r="K59" s="44"/>
      <c r="L59" s="44"/>
      <c r="M59" s="44"/>
      <c r="N59" s="44"/>
      <c r="O59" s="45"/>
      <c r="P59" s="152"/>
      <c r="Q59" s="82"/>
      <c r="R59" s="79"/>
      <c r="S59" s="44"/>
      <c r="V59" s="76"/>
      <c r="W59" s="76"/>
      <c r="X59" s="76"/>
      <c r="Y59" s="76"/>
      <c r="Z59" s="76"/>
      <c r="AA59" s="76"/>
      <c r="AB59" s="76"/>
      <c r="AC59" s="76"/>
      <c r="AD59" s="76"/>
      <c r="AE59" s="76"/>
      <c r="AF59" s="44"/>
      <c r="AG59" s="44"/>
      <c r="AH59" s="44"/>
      <c r="AI59" s="44"/>
      <c r="AJ59" s="44"/>
      <c r="AK59" s="44"/>
    </row>
    <row r="60" spans="1:37" s="3" customFormat="1">
      <c r="A60" s="44"/>
      <c r="B60" s="44"/>
      <c r="C60" s="44"/>
      <c r="D60" s="44"/>
      <c r="E60" s="44"/>
      <c r="F60" s="44"/>
      <c r="G60" s="44"/>
      <c r="H60" s="44"/>
      <c r="I60" s="44"/>
      <c r="J60" s="44"/>
      <c r="K60" s="44"/>
      <c r="L60" s="44"/>
      <c r="M60" s="44"/>
      <c r="N60" s="44"/>
      <c r="O60" s="45"/>
      <c r="P60" s="152"/>
      <c r="Q60" s="82"/>
      <c r="R60" s="79"/>
      <c r="S60" s="44"/>
      <c r="V60" s="76"/>
      <c r="W60" s="76"/>
      <c r="X60" s="76"/>
      <c r="Y60" s="76"/>
      <c r="Z60" s="76"/>
      <c r="AA60" s="76"/>
      <c r="AB60" s="76"/>
      <c r="AC60" s="76"/>
      <c r="AD60" s="76"/>
      <c r="AE60" s="76"/>
      <c r="AF60" s="44"/>
      <c r="AG60" s="44"/>
      <c r="AH60" s="44"/>
      <c r="AI60" s="44"/>
      <c r="AJ60" s="44"/>
      <c r="AK60" s="44"/>
    </row>
    <row r="61" spans="1:37" s="3" customFormat="1">
      <c r="A61" s="44"/>
      <c r="B61" s="44"/>
      <c r="C61" s="44"/>
      <c r="D61" s="44"/>
      <c r="E61" s="44"/>
      <c r="F61" s="44"/>
      <c r="G61" s="44"/>
      <c r="H61" s="44"/>
      <c r="I61" s="44"/>
      <c r="J61" s="44"/>
      <c r="K61" s="44"/>
      <c r="L61" s="44"/>
      <c r="M61" s="44"/>
      <c r="N61" s="44"/>
      <c r="O61" s="45"/>
      <c r="P61" s="152"/>
      <c r="Q61" s="82"/>
      <c r="R61" s="79"/>
      <c r="S61" s="44"/>
      <c r="V61" s="76"/>
      <c r="W61" s="76"/>
      <c r="X61" s="76"/>
      <c r="Y61" s="76"/>
      <c r="Z61" s="76"/>
      <c r="AA61" s="76"/>
      <c r="AB61" s="76"/>
      <c r="AC61" s="76"/>
      <c r="AD61" s="76"/>
      <c r="AE61" s="76"/>
      <c r="AF61" s="44"/>
      <c r="AG61" s="44"/>
      <c r="AH61" s="44"/>
      <c r="AI61" s="44"/>
      <c r="AJ61" s="44"/>
      <c r="AK61" s="44"/>
    </row>
    <row r="62" spans="1:37" s="3" customFormat="1">
      <c r="A62" s="44"/>
      <c r="B62" s="44"/>
      <c r="C62" s="44"/>
      <c r="D62" s="44"/>
      <c r="E62" s="44"/>
      <c r="F62" s="44"/>
      <c r="G62" s="44"/>
      <c r="H62" s="44"/>
      <c r="I62" s="44"/>
      <c r="J62" s="44"/>
      <c r="K62" s="44"/>
      <c r="L62" s="44"/>
      <c r="M62" s="44"/>
      <c r="N62" s="44"/>
      <c r="O62" s="45"/>
      <c r="P62" s="152"/>
      <c r="Q62" s="82"/>
      <c r="R62" s="79"/>
      <c r="S62" s="44"/>
      <c r="V62" s="76"/>
      <c r="W62" s="76"/>
      <c r="X62" s="76"/>
      <c r="Y62" s="76"/>
      <c r="Z62" s="76"/>
      <c r="AA62" s="76"/>
      <c r="AB62" s="76"/>
      <c r="AC62" s="76"/>
      <c r="AD62" s="76"/>
      <c r="AE62" s="76"/>
      <c r="AF62" s="44"/>
      <c r="AG62" s="44"/>
      <c r="AH62" s="44"/>
      <c r="AI62" s="44"/>
      <c r="AJ62" s="44"/>
      <c r="AK62" s="44"/>
    </row>
    <row r="63" spans="1:37" s="3" customFormat="1">
      <c r="A63" s="44"/>
      <c r="B63" s="44"/>
      <c r="C63" s="44"/>
      <c r="D63" s="44"/>
      <c r="E63" s="44"/>
      <c r="F63" s="44"/>
      <c r="G63" s="44"/>
      <c r="H63" s="44"/>
      <c r="I63" s="44"/>
      <c r="J63" s="44"/>
      <c r="K63" s="44"/>
      <c r="L63" s="44"/>
      <c r="M63" s="44"/>
      <c r="N63" s="44"/>
      <c r="O63" s="45"/>
      <c r="P63" s="152"/>
      <c r="Q63" s="82"/>
      <c r="R63" s="79"/>
      <c r="S63" s="44"/>
      <c r="V63" s="76"/>
      <c r="W63" s="76"/>
      <c r="X63" s="76"/>
      <c r="Y63" s="76"/>
      <c r="Z63" s="76"/>
      <c r="AA63" s="76"/>
      <c r="AB63" s="76"/>
      <c r="AC63" s="76"/>
      <c r="AD63" s="76"/>
      <c r="AE63" s="76"/>
      <c r="AF63" s="44"/>
      <c r="AG63" s="44"/>
      <c r="AH63" s="44"/>
      <c r="AI63" s="44"/>
      <c r="AJ63" s="44"/>
      <c r="AK63" s="44"/>
    </row>
    <row r="64" spans="1:37" s="3" customFormat="1">
      <c r="A64" s="44"/>
      <c r="B64" s="44"/>
      <c r="C64" s="44"/>
      <c r="D64" s="44"/>
      <c r="E64" s="44"/>
      <c r="F64" s="44"/>
      <c r="G64" s="44"/>
      <c r="H64" s="44"/>
      <c r="I64" s="44"/>
      <c r="J64" s="44"/>
      <c r="K64" s="44"/>
      <c r="L64" s="44"/>
      <c r="M64" s="44"/>
      <c r="N64" s="44"/>
      <c r="O64" s="45"/>
      <c r="P64" s="152"/>
      <c r="Q64" s="82"/>
      <c r="R64" s="79"/>
      <c r="S64" s="44"/>
      <c r="V64" s="76"/>
      <c r="W64" s="76"/>
      <c r="X64" s="76"/>
      <c r="Y64" s="76"/>
      <c r="Z64" s="76"/>
      <c r="AA64" s="76"/>
      <c r="AB64" s="76"/>
      <c r="AC64" s="76"/>
      <c r="AD64" s="76"/>
      <c r="AE64" s="76"/>
      <c r="AF64" s="44"/>
      <c r="AG64" s="44"/>
      <c r="AH64" s="44"/>
      <c r="AI64" s="44"/>
      <c r="AJ64" s="44"/>
      <c r="AK64" s="44"/>
    </row>
    <row r="65" spans="1:37" s="3" customFormat="1">
      <c r="A65" s="44"/>
      <c r="B65" s="44"/>
      <c r="C65" s="44"/>
      <c r="D65" s="44"/>
      <c r="E65" s="44"/>
      <c r="F65" s="44"/>
      <c r="G65" s="44"/>
      <c r="H65" s="44"/>
      <c r="I65" s="44"/>
      <c r="J65" s="44"/>
      <c r="K65" s="44"/>
      <c r="L65" s="44"/>
      <c r="M65" s="44"/>
      <c r="N65" s="44"/>
      <c r="O65" s="45"/>
      <c r="P65" s="152"/>
      <c r="Q65" s="82"/>
      <c r="R65" s="79"/>
      <c r="S65" s="44"/>
      <c r="V65" s="76"/>
      <c r="W65" s="76"/>
      <c r="X65" s="76"/>
      <c r="Y65" s="76"/>
      <c r="Z65" s="76"/>
      <c r="AA65" s="76"/>
      <c r="AB65" s="76"/>
      <c r="AC65" s="76"/>
      <c r="AD65" s="76"/>
      <c r="AE65" s="76"/>
      <c r="AF65" s="44"/>
      <c r="AG65" s="44"/>
      <c r="AH65" s="44"/>
      <c r="AI65" s="44"/>
      <c r="AJ65" s="44"/>
      <c r="AK65" s="44"/>
    </row>
  </sheetData>
  <mergeCells count="11">
    <mergeCell ref="A1:U1"/>
    <mergeCell ref="C12:Q12"/>
    <mergeCell ref="T19:U19"/>
    <mergeCell ref="S31:U31"/>
    <mergeCell ref="D5:I5"/>
    <mergeCell ref="D6:I6"/>
    <mergeCell ref="D7:L7"/>
    <mergeCell ref="T7:U7"/>
    <mergeCell ref="C10:Q10"/>
    <mergeCell ref="S10:U11"/>
    <mergeCell ref="C11:Q11"/>
  </mergeCells>
  <dataValidations disablePrompts="1" count="1">
    <dataValidation allowBlank="1" showInputMessage="1" showErrorMessage="1" sqref="N29 F24"/>
  </dataValidations>
  <pageMargins left="0.75" right="0.75" top="1" bottom="1" header="0.5" footer="0.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Introduction</vt:lpstr>
      <vt:lpstr>TD-HWST</vt:lpstr>
      <vt:lpstr>PF-HWST</vt:lpstr>
      <vt:lpstr>TD-SH-SD</vt:lpstr>
      <vt:lpstr>PF-SH-SD</vt:lpstr>
      <vt:lpstr>TD-SH-PA</vt:lpstr>
      <vt:lpstr>PF-SH-PA-BOIL</vt:lpstr>
      <vt:lpstr>PF-SH-PA-COG</vt:lpstr>
      <vt:lpstr>PF-SH-PA-HP</vt:lpstr>
      <vt:lpstr>PF-SH-LTHP</vt:lpstr>
      <vt:lpstr>'PF-HWST'!Afdrukbereik</vt:lpstr>
      <vt:lpstr>'PF-SH-LTHP'!Afdrukbereik</vt:lpstr>
      <vt:lpstr>'PF-SH-PA-BOIL'!Afdrukbereik</vt:lpstr>
      <vt:lpstr>'PF-SH-PA-COG'!Afdrukbereik</vt:lpstr>
      <vt:lpstr>'PF-SH-PA-HP'!Afdrukbereik</vt:lpstr>
      <vt:lpstr>'TD-HWST'!Afdrukbereik</vt:lpstr>
      <vt:lpstr>'TD-SH-PA'!Afdrukbereik</vt:lpstr>
      <vt:lpstr>'TD-SH-SD'!Afdrukbereik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dc:creator>
  <cp:lastModifiedBy>Gerard</cp:lastModifiedBy>
  <cp:lastPrinted>2015-01-30T10:34:45Z</cp:lastPrinted>
  <dcterms:created xsi:type="dcterms:W3CDTF">2015-01-29T14:11:23Z</dcterms:created>
  <dcterms:modified xsi:type="dcterms:W3CDTF">2015-02-09T09:11:08Z</dcterms:modified>
</cp:coreProperties>
</file>